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9120" tabRatio="825" firstSheet="1" activeTab="13"/>
  </bookViews>
  <sheets>
    <sheet name="使用说明" sheetId="8" r:id="rId1"/>
    <sheet name="会计科目" sheetId="1" r:id="rId2"/>
    <sheet name="期初余额" sheetId="4" r:id="rId3"/>
    <sheet name="损益类账户1至11月累计发生额" sheetId="26" r:id="rId4"/>
    <sheet name="记账凭证" sheetId="2" r:id="rId5"/>
    <sheet name="明细账（三栏）" sheetId="23" r:id="rId6"/>
    <sheet name="总账" sheetId="9" r:id="rId7"/>
    <sheet name="试算平衡表" sheetId="10" r:id="rId8"/>
    <sheet name="资产负债表" sheetId="11" r:id="rId9"/>
    <sheet name="2011年11月份年利润表" sheetId="15" r:id="rId10"/>
    <sheet name="损益类账户1至12月累计发生额" sheetId="28" r:id="rId11"/>
    <sheet name="2011年利润表" sheetId="14" r:id="rId12"/>
    <sheet name="现金流量表" sheetId="13" r:id="rId13"/>
    <sheet name="明细账（三栏）原版" sheetId="16" r:id="rId14"/>
    <sheet name="修改之处" sheetId="24" r:id="rId15"/>
  </sheets>
  <externalReferences>
    <externalReference r:id="rId16"/>
  </externalReferences>
  <definedNames>
    <definedName name="_xlnm._FilterDatabase" localSheetId="4" hidden="1">记账凭证!$A$2:$M$506</definedName>
    <definedName name="_xlnm._FilterDatabase" localSheetId="5" hidden="1">'明细账（三栏）'!$A$3:$K$295</definedName>
    <definedName name="_xlnm._FilterDatabase" localSheetId="13" hidden="1">'明细账（三栏）原版'!$A$3:$H$352</definedName>
    <definedName name="_xlnm._FilterDatabase" localSheetId="2" hidden="1">期初余额!$A$2:$F$350</definedName>
    <definedName name="_xlnm._FilterDatabase" localSheetId="3" hidden="1">损益类账户1至11月累计发生额!$A$1:$H$76</definedName>
    <definedName name="_xlnm._FilterDatabase" localSheetId="10" hidden="1">损益类账户1至12月累计发生额!$A$1:$H$18</definedName>
    <definedName name="_xlnm._FilterDatabase" localSheetId="6" hidden="1">总账!$A$3:$H$73</definedName>
  </definedNames>
  <calcPr calcId="125725"/>
</workbook>
</file>

<file path=xl/calcChain.xml><?xml version="1.0" encoding="utf-8"?>
<calcChain xmlns="http://schemas.openxmlformats.org/spreadsheetml/2006/main">
  <c r="E34" i="11"/>
  <c r="E33"/>
  <c r="E31"/>
  <c r="E35" s="1"/>
  <c r="E30"/>
  <c r="E20"/>
  <c r="E15"/>
  <c r="E13"/>
  <c r="E12"/>
  <c r="E11"/>
  <c r="E10"/>
  <c r="E9"/>
  <c r="E8"/>
  <c r="E6"/>
  <c r="B33"/>
  <c r="B30"/>
  <c r="B24"/>
  <c r="B14"/>
  <c r="B22"/>
  <c r="B13"/>
  <c r="B12"/>
  <c r="B11"/>
  <c r="B10"/>
  <c r="B9"/>
  <c r="B8"/>
  <c r="B7"/>
  <c r="B6"/>
  <c r="D77" i="26"/>
  <c r="D78" s="1"/>
  <c r="C77"/>
  <c r="D75"/>
  <c r="C75"/>
  <c r="H5" i="2"/>
  <c r="E27" i="11"/>
  <c r="A5" i="2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4"/>
  <c r="D293"/>
  <c r="D295" s="1"/>
  <c r="F4"/>
  <c r="G4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66" i="9" s="1"/>
  <c r="F275" i="23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65" i="9" s="1"/>
  <c r="F264" i="23"/>
  <c r="G263"/>
  <c r="F263"/>
  <c r="G262"/>
  <c r="F262"/>
  <c r="G261"/>
  <c r="F261"/>
  <c r="G260"/>
  <c r="F260"/>
  <c r="G259"/>
  <c r="F259"/>
  <c r="G258"/>
  <c r="F258"/>
  <c r="G257"/>
  <c r="F64" i="9" s="1"/>
  <c r="F257" i="23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E59" i="9" s="1"/>
  <c r="G233" i="2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E158"/>
  <c r="G157"/>
  <c r="F157"/>
  <c r="G156"/>
  <c r="F156"/>
  <c r="G155"/>
  <c r="F155"/>
  <c r="E155"/>
  <c r="E293" s="1"/>
  <c r="E295" s="1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71" i="9"/>
  <c r="C71"/>
  <c r="F351" i="16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D207"/>
  <c r="F206"/>
  <c r="E206"/>
  <c r="F205"/>
  <c r="E205"/>
  <c r="F204"/>
  <c r="E204"/>
  <c r="D204"/>
  <c r="F203"/>
  <c r="E203"/>
  <c r="F202"/>
  <c r="E202"/>
  <c r="F201"/>
  <c r="E201"/>
  <c r="D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E18" i="11"/>
  <c r="E28" s="1"/>
  <c r="J509" i="2"/>
  <c r="I509"/>
  <c r="F206" i="4"/>
  <c r="F200"/>
  <c r="F203"/>
  <c r="M296" i="2"/>
  <c r="H163"/>
  <c r="H164"/>
  <c r="H149"/>
  <c r="H150"/>
  <c r="H151"/>
  <c r="H152"/>
  <c r="H153"/>
  <c r="H154"/>
  <c r="H155"/>
  <c r="H156"/>
  <c r="H157"/>
  <c r="H158"/>
  <c r="H159"/>
  <c r="H160"/>
  <c r="H161"/>
  <c r="H162"/>
  <c r="H165"/>
  <c r="H166"/>
  <c r="H167"/>
  <c r="H168"/>
  <c r="H169"/>
  <c r="H170"/>
  <c r="H171"/>
  <c r="H172"/>
  <c r="H173"/>
  <c r="H174"/>
  <c r="H175"/>
  <c r="H176"/>
  <c r="H177"/>
  <c r="H178"/>
  <c r="H179"/>
  <c r="H60"/>
  <c r="H29"/>
  <c r="H30"/>
  <c r="H31"/>
  <c r="H32"/>
  <c r="H33"/>
  <c r="H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3"/>
  <c r="E37" i="11" l="1"/>
  <c r="B17"/>
  <c r="E64" i="9"/>
  <c r="C10" i="28" s="1"/>
  <c r="B8" i="14" s="1"/>
  <c r="E65" i="9"/>
  <c r="C11" i="28" s="1"/>
  <c r="B9" i="14" s="1"/>
  <c r="E66" i="9"/>
  <c r="C12" i="28" s="1"/>
  <c r="B10" i="14" s="1"/>
  <c r="F59" i="9"/>
  <c r="D5" i="28" s="1"/>
  <c r="B13" i="14" s="1"/>
  <c r="I157" i="23"/>
  <c r="F352" i="16"/>
  <c r="I194" i="23"/>
  <c r="E352" i="16"/>
  <c r="H5" i="23"/>
  <c r="I6"/>
  <c r="I7"/>
  <c r="I8"/>
  <c r="H9"/>
  <c r="I10"/>
  <c r="I11"/>
  <c r="I12"/>
  <c r="H13"/>
  <c r="I14"/>
  <c r="I15"/>
  <c r="I16"/>
  <c r="H17"/>
  <c r="I18"/>
  <c r="I19"/>
  <c r="I20"/>
  <c r="H21"/>
  <c r="I22"/>
  <c r="I23"/>
  <c r="I24"/>
  <c r="H25"/>
  <c r="I26"/>
  <c r="I27"/>
  <c r="I28"/>
  <c r="H29"/>
  <c r="I30"/>
  <c r="I31"/>
  <c r="I32"/>
  <c r="H33"/>
  <c r="I34"/>
  <c r="I35"/>
  <c r="I36"/>
  <c r="H37"/>
  <c r="I38"/>
  <c r="I39"/>
  <c r="I40"/>
  <c r="H41"/>
  <c r="I42"/>
  <c r="I43"/>
  <c r="I44"/>
  <c r="H45"/>
  <c r="I46"/>
  <c r="I47"/>
  <c r="I48"/>
  <c r="H49"/>
  <c r="I50"/>
  <c r="I51"/>
  <c r="I52"/>
  <c r="H53"/>
  <c r="I54"/>
  <c r="I55"/>
  <c r="I56"/>
  <c r="H57"/>
  <c r="I58"/>
  <c r="I59"/>
  <c r="I60"/>
  <c r="H61"/>
  <c r="I62"/>
  <c r="I63"/>
  <c r="I64"/>
  <c r="H65"/>
  <c r="I66"/>
  <c r="I67"/>
  <c r="I68"/>
  <c r="H69"/>
  <c r="I70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7"/>
  <c r="I109"/>
  <c r="I155"/>
  <c r="I4"/>
  <c r="F6" i="9"/>
  <c r="I111" i="23"/>
  <c r="I113"/>
  <c r="I115"/>
  <c r="I117"/>
  <c r="I119"/>
  <c r="I121"/>
  <c r="I123"/>
  <c r="I125"/>
  <c r="I127"/>
  <c r="I129"/>
  <c r="I131"/>
  <c r="I133"/>
  <c r="I135"/>
  <c r="I137"/>
  <c r="I139"/>
  <c r="I141"/>
  <c r="I143"/>
  <c r="I145"/>
  <c r="I147"/>
  <c r="I149"/>
  <c r="I151"/>
  <c r="I153"/>
  <c r="I159"/>
  <c r="I161"/>
  <c r="I163"/>
  <c r="I165"/>
  <c r="I167"/>
  <c r="I169"/>
  <c r="I171"/>
  <c r="I173"/>
  <c r="I175"/>
  <c r="I177"/>
  <c r="I179"/>
  <c r="I181"/>
  <c r="I183"/>
  <c r="I185"/>
  <c r="I187"/>
  <c r="I189"/>
  <c r="I191"/>
  <c r="I193"/>
  <c r="I195"/>
  <c r="I197"/>
  <c r="I199"/>
  <c r="I201"/>
  <c r="I203"/>
  <c r="I205"/>
  <c r="I207"/>
  <c r="I209"/>
  <c r="I211"/>
  <c r="I213"/>
  <c r="I215"/>
  <c r="I217"/>
  <c r="I219"/>
  <c r="H4"/>
  <c r="E70" i="9"/>
  <c r="E68"/>
  <c r="E62"/>
  <c r="C8" i="28" s="1"/>
  <c r="E60" i="9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F4"/>
  <c r="F69"/>
  <c r="F67"/>
  <c r="F63"/>
  <c r="F61"/>
  <c r="F57"/>
  <c r="D3" i="28" s="1"/>
  <c r="F55" i="9"/>
  <c r="F53"/>
  <c r="F51"/>
  <c r="F49"/>
  <c r="F47"/>
  <c r="F45"/>
  <c r="F43"/>
  <c r="F41"/>
  <c r="F39"/>
  <c r="F37"/>
  <c r="F35"/>
  <c r="F33"/>
  <c r="F31"/>
  <c r="F29"/>
  <c r="F27"/>
  <c r="F25"/>
  <c r="F23"/>
  <c r="F21"/>
  <c r="F19"/>
  <c r="F17"/>
  <c r="F15"/>
  <c r="F13"/>
  <c r="F11"/>
  <c r="F9"/>
  <c r="F7"/>
  <c r="F5"/>
  <c r="E4"/>
  <c r="E69"/>
  <c r="C15" i="28" s="1"/>
  <c r="B19" i="14" s="1"/>
  <c r="E67" i="9"/>
  <c r="C13" i="28" s="1"/>
  <c r="B11" i="14" s="1"/>
  <c r="E63" i="9"/>
  <c r="C9" i="28" s="1"/>
  <c r="B7" i="14" s="1"/>
  <c r="E61" i="9"/>
  <c r="C7" i="28" s="1"/>
  <c r="E57" i="9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F70"/>
  <c r="F68"/>
  <c r="F62"/>
  <c r="F60"/>
  <c r="F58"/>
  <c r="D4" i="28" s="1"/>
  <c r="B12" i="14" s="1"/>
  <c r="F56" i="9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2"/>
  <c r="F10"/>
  <c r="F8"/>
  <c r="B36" i="11"/>
  <c r="I156" i="23"/>
  <c r="H156"/>
  <c r="H6"/>
  <c r="H8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H58"/>
  <c r="H60"/>
  <c r="H62"/>
  <c r="H64"/>
  <c r="H66"/>
  <c r="H68"/>
  <c r="H70"/>
  <c r="H73"/>
  <c r="H77"/>
  <c r="H81"/>
  <c r="H85"/>
  <c r="H89"/>
  <c r="H93"/>
  <c r="H97"/>
  <c r="H101"/>
  <c r="H105"/>
  <c r="H109"/>
  <c r="H113"/>
  <c r="H117"/>
  <c r="H121"/>
  <c r="H125"/>
  <c r="H129"/>
  <c r="H133"/>
  <c r="H137"/>
  <c r="H141"/>
  <c r="H145"/>
  <c r="H149"/>
  <c r="H153"/>
  <c r="H157"/>
  <c r="H161"/>
  <c r="H165"/>
  <c r="H169"/>
  <c r="H173"/>
  <c r="H177"/>
  <c r="H181"/>
  <c r="H185"/>
  <c r="H189"/>
  <c r="H193"/>
  <c r="H197"/>
  <c r="H201"/>
  <c r="H205"/>
  <c r="H209"/>
  <c r="H213"/>
  <c r="H217"/>
  <c r="I5"/>
  <c r="I9"/>
  <c r="I13"/>
  <c r="I17"/>
  <c r="I21"/>
  <c r="I25"/>
  <c r="I29"/>
  <c r="I33"/>
  <c r="I37"/>
  <c r="I41"/>
  <c r="I45"/>
  <c r="I49"/>
  <c r="I53"/>
  <c r="I57"/>
  <c r="I61"/>
  <c r="I65"/>
  <c r="I69"/>
  <c r="I72"/>
  <c r="H72"/>
  <c r="I74"/>
  <c r="H74"/>
  <c r="I76"/>
  <c r="H76"/>
  <c r="I78"/>
  <c r="H78"/>
  <c r="I80"/>
  <c r="H80"/>
  <c r="I82"/>
  <c r="H82"/>
  <c r="I84"/>
  <c r="H84"/>
  <c r="I86"/>
  <c r="H86"/>
  <c r="I88"/>
  <c r="H88"/>
  <c r="I90"/>
  <c r="H90"/>
  <c r="I92"/>
  <c r="H92"/>
  <c r="I94"/>
  <c r="H94"/>
  <c r="I96"/>
  <c r="H96"/>
  <c r="I98"/>
  <c r="H98"/>
  <c r="I100"/>
  <c r="H100"/>
  <c r="I102"/>
  <c r="H102"/>
  <c r="I104"/>
  <c r="H104"/>
  <c r="I106"/>
  <c r="H106"/>
  <c r="I108"/>
  <c r="H108"/>
  <c r="I110"/>
  <c r="H110"/>
  <c r="I112"/>
  <c r="H112"/>
  <c r="I114"/>
  <c r="H114"/>
  <c r="I116"/>
  <c r="H116"/>
  <c r="I118"/>
  <c r="H118"/>
  <c r="I120"/>
  <c r="H120"/>
  <c r="I122"/>
  <c r="H122"/>
  <c r="I124"/>
  <c r="H124"/>
  <c r="I126"/>
  <c r="H126"/>
  <c r="I128"/>
  <c r="H128"/>
  <c r="I130"/>
  <c r="H130"/>
  <c r="I132"/>
  <c r="H132"/>
  <c r="I134"/>
  <c r="H134"/>
  <c r="I136"/>
  <c r="H136"/>
  <c r="I138"/>
  <c r="H138"/>
  <c r="I140"/>
  <c r="H140"/>
  <c r="I142"/>
  <c r="H142"/>
  <c r="I144"/>
  <c r="H144"/>
  <c r="I146"/>
  <c r="H146"/>
  <c r="I148"/>
  <c r="H148"/>
  <c r="I150"/>
  <c r="H150"/>
  <c r="I152"/>
  <c r="H152"/>
  <c r="I154"/>
  <c r="H154"/>
  <c r="I158"/>
  <c r="H158"/>
  <c r="I160"/>
  <c r="H160"/>
  <c r="I162"/>
  <c r="H162"/>
  <c r="I164"/>
  <c r="H164"/>
  <c r="I166"/>
  <c r="H166"/>
  <c r="I168"/>
  <c r="H168"/>
  <c r="I170"/>
  <c r="H170"/>
  <c r="I172"/>
  <c r="H172"/>
  <c r="I174"/>
  <c r="H174"/>
  <c r="I176"/>
  <c r="H176"/>
  <c r="I178"/>
  <c r="H178"/>
  <c r="I180"/>
  <c r="H180"/>
  <c r="I182"/>
  <c r="H182"/>
  <c r="I184"/>
  <c r="H184"/>
  <c r="I186"/>
  <c r="H186"/>
  <c r="I188"/>
  <c r="H188"/>
  <c r="I190"/>
  <c r="H190"/>
  <c r="I192"/>
  <c r="H192"/>
  <c r="H194"/>
  <c r="I196"/>
  <c r="H196"/>
  <c r="I198"/>
  <c r="H198"/>
  <c r="I200"/>
  <c r="H200"/>
  <c r="I202"/>
  <c r="H202"/>
  <c r="I204"/>
  <c r="H204"/>
  <c r="I206"/>
  <c r="H206"/>
  <c r="I208"/>
  <c r="H208"/>
  <c r="I210"/>
  <c r="H210"/>
  <c r="I212"/>
  <c r="H212"/>
  <c r="I214"/>
  <c r="H214"/>
  <c r="I216"/>
  <c r="H216"/>
  <c r="I218"/>
  <c r="H218"/>
  <c r="H7"/>
  <c r="H11"/>
  <c r="H15"/>
  <c r="H19"/>
  <c r="H23"/>
  <c r="H27"/>
  <c r="H31"/>
  <c r="H35"/>
  <c r="H39"/>
  <c r="H43"/>
  <c r="H47"/>
  <c r="H51"/>
  <c r="H55"/>
  <c r="H59"/>
  <c r="H63"/>
  <c r="H67"/>
  <c r="H71"/>
  <c r="H75"/>
  <c r="H79"/>
  <c r="H83"/>
  <c r="H87"/>
  <c r="H91"/>
  <c r="H95"/>
  <c r="H99"/>
  <c r="H103"/>
  <c r="H107"/>
  <c r="H111"/>
  <c r="H115"/>
  <c r="H119"/>
  <c r="H123"/>
  <c r="H127"/>
  <c r="H131"/>
  <c r="H135"/>
  <c r="H139"/>
  <c r="H143"/>
  <c r="H147"/>
  <c r="H151"/>
  <c r="H155"/>
  <c r="H159"/>
  <c r="H163"/>
  <c r="H167"/>
  <c r="H171"/>
  <c r="H175"/>
  <c r="H179"/>
  <c r="H183"/>
  <c r="H187"/>
  <c r="H191"/>
  <c r="H195"/>
  <c r="H199"/>
  <c r="H203"/>
  <c r="H207"/>
  <c r="H211"/>
  <c r="H215"/>
  <c r="H219"/>
  <c r="G293"/>
  <c r="G295" s="1"/>
  <c r="F293"/>
  <c r="F295" s="1"/>
  <c r="B37" i="11" l="1"/>
  <c r="B5" i="15"/>
  <c r="D2" i="28"/>
  <c r="B16" i="15"/>
  <c r="D6" i="28"/>
  <c r="B16" i="14" s="1"/>
  <c r="B6"/>
  <c r="B17" i="15"/>
  <c r="C14" i="28"/>
  <c r="B17" i="14" s="1"/>
  <c r="B6" i="15"/>
  <c r="B12"/>
  <c r="B7"/>
  <c r="B11"/>
  <c r="B13"/>
  <c r="B8"/>
  <c r="B9"/>
  <c r="B19"/>
  <c r="B10"/>
  <c r="H52" i="9"/>
  <c r="H9"/>
  <c r="G9"/>
  <c r="C9" i="11" s="1"/>
  <c r="H17" i="9"/>
  <c r="G17"/>
  <c r="H25"/>
  <c r="G25"/>
  <c r="C22" i="11" s="1"/>
  <c r="H33" i="9"/>
  <c r="G33"/>
  <c r="H37"/>
  <c r="F6" i="11" s="1"/>
  <c r="G37" i="9"/>
  <c r="H41"/>
  <c r="F11" i="11" s="1"/>
  <c r="G41" i="9"/>
  <c r="H45"/>
  <c r="F15" i="11" s="1"/>
  <c r="G45" i="9"/>
  <c r="H49"/>
  <c r="F30" i="11" s="1"/>
  <c r="G49" i="9"/>
  <c r="H53"/>
  <c r="F34" i="11" s="1"/>
  <c r="G53" i="9"/>
  <c r="H57"/>
  <c r="G57"/>
  <c r="H61"/>
  <c r="G61"/>
  <c r="H65"/>
  <c r="G65"/>
  <c r="H69"/>
  <c r="G69"/>
  <c r="H6"/>
  <c r="G6"/>
  <c r="H10"/>
  <c r="G10"/>
  <c r="C10" i="11" s="1"/>
  <c r="H14" i="9"/>
  <c r="G14"/>
  <c r="H18"/>
  <c r="G18"/>
  <c r="H22"/>
  <c r="G22"/>
  <c r="H26"/>
  <c r="G26"/>
  <c r="H30"/>
  <c r="G30"/>
  <c r="C26" i="11" s="1"/>
  <c r="H34" i="9"/>
  <c r="G34"/>
  <c r="H38"/>
  <c r="F8" i="11" s="1"/>
  <c r="G38" i="9"/>
  <c r="H42"/>
  <c r="F12" i="11" s="1"/>
  <c r="G42" i="9"/>
  <c r="H46"/>
  <c r="F20" i="11" s="1"/>
  <c r="G46" i="9"/>
  <c r="H50"/>
  <c r="F31" i="11" s="1"/>
  <c r="G50" i="9"/>
  <c r="H54"/>
  <c r="G54"/>
  <c r="H58"/>
  <c r="G58"/>
  <c r="H62"/>
  <c r="G62"/>
  <c r="H66"/>
  <c r="G66"/>
  <c r="H70"/>
  <c r="G70"/>
  <c r="I293" i="23"/>
  <c r="H293"/>
  <c r="H5" i="9"/>
  <c r="G5"/>
  <c r="H13"/>
  <c r="G13"/>
  <c r="C13" i="11" s="1"/>
  <c r="H21" i="9"/>
  <c r="G21"/>
  <c r="H29"/>
  <c r="G29"/>
  <c r="C25" i="11" s="1"/>
  <c r="H7" i="9"/>
  <c r="G7"/>
  <c r="C7" i="11" s="1"/>
  <c r="H11" i="9"/>
  <c r="G11"/>
  <c r="C12" i="11" s="1"/>
  <c r="H15" i="9"/>
  <c r="G15"/>
  <c r="H19"/>
  <c r="G19"/>
  <c r="H23"/>
  <c r="G23"/>
  <c r="C20" i="11" s="1"/>
  <c r="H27" i="9"/>
  <c r="G27"/>
  <c r="H31"/>
  <c r="G31"/>
  <c r="C27" i="11" s="1"/>
  <c r="H35" i="9"/>
  <c r="G35"/>
  <c r="C33" i="11" s="1"/>
  <c r="H39" i="9"/>
  <c r="F9" i="11" s="1"/>
  <c r="G39" i="9"/>
  <c r="H43"/>
  <c r="F13" i="11" s="1"/>
  <c r="G43" i="9"/>
  <c r="H47"/>
  <c r="F21" i="11" s="1"/>
  <c r="G47" i="9"/>
  <c r="H51"/>
  <c r="F33" i="11" s="1"/>
  <c r="G51" i="9"/>
  <c r="H55"/>
  <c r="G55"/>
  <c r="H59"/>
  <c r="G59"/>
  <c r="H63"/>
  <c r="G63"/>
  <c r="H67"/>
  <c r="G67"/>
  <c r="G4"/>
  <c r="E71"/>
  <c r="E73" s="1"/>
  <c r="H4"/>
  <c r="H8"/>
  <c r="G8"/>
  <c r="C8" i="11" s="1"/>
  <c r="H12" i="9"/>
  <c r="G12"/>
  <c r="C11" i="11" s="1"/>
  <c r="H16" i="9"/>
  <c r="G16"/>
  <c r="H20"/>
  <c r="G20"/>
  <c r="H24"/>
  <c r="G24"/>
  <c r="C19" i="11" s="1"/>
  <c r="H28" i="9"/>
  <c r="G28"/>
  <c r="H32"/>
  <c r="G32"/>
  <c r="C30" i="11" s="1"/>
  <c r="H36" i="9"/>
  <c r="G36"/>
  <c r="C35" i="11" s="1"/>
  <c r="H40" i="9"/>
  <c r="F10" i="11" s="1"/>
  <c r="G40" i="9"/>
  <c r="H44"/>
  <c r="F14" i="11" s="1"/>
  <c r="G44" i="9"/>
  <c r="H48"/>
  <c r="F22" i="11" s="1"/>
  <c r="G48" i="9"/>
  <c r="G52"/>
  <c r="H56"/>
  <c r="G56"/>
  <c r="H60"/>
  <c r="G60"/>
  <c r="H64"/>
  <c r="G64"/>
  <c r="H68"/>
  <c r="G68"/>
  <c r="F71"/>
  <c r="F73" s="1"/>
  <c r="C6" i="11" l="1"/>
  <c r="C14"/>
  <c r="C17" i="28"/>
  <c r="F27" i="11"/>
  <c r="F35"/>
  <c r="F18"/>
  <c r="B5" i="14"/>
  <c r="B15" s="1"/>
  <c r="B18" s="1"/>
  <c r="B20" s="1"/>
  <c r="D17" i="28"/>
  <c r="C17" i="11"/>
  <c r="C24"/>
  <c r="C36" s="1"/>
  <c r="B15" i="15"/>
  <c r="B18" s="1"/>
  <c r="H71" i="9"/>
  <c r="G71"/>
  <c r="F28" i="11" l="1"/>
  <c r="F37" s="1"/>
  <c r="C18" i="28"/>
  <c r="C37" i="11"/>
  <c r="B20" i="15"/>
</calcChain>
</file>

<file path=xl/sharedStrings.xml><?xml version="1.0" encoding="utf-8"?>
<sst xmlns="http://schemas.openxmlformats.org/spreadsheetml/2006/main" count="5387" uniqueCount="1575">
  <si>
    <t>1001</t>
    <phoneticPr fontId="1" type="noConversion"/>
  </si>
  <si>
    <t>库存现金</t>
    <phoneticPr fontId="1" type="noConversion"/>
  </si>
  <si>
    <t>1002</t>
    <phoneticPr fontId="1" type="noConversion"/>
  </si>
  <si>
    <t>100202</t>
    <phoneticPr fontId="1" type="noConversion"/>
  </si>
  <si>
    <t>银行存款</t>
    <phoneticPr fontId="1" type="noConversion"/>
  </si>
  <si>
    <t>银行存款—中国银行</t>
    <phoneticPr fontId="1" type="noConversion"/>
  </si>
  <si>
    <t>1012</t>
    <phoneticPr fontId="1" type="noConversion"/>
  </si>
  <si>
    <t>其他货币资金</t>
    <phoneticPr fontId="1" type="noConversion"/>
  </si>
  <si>
    <t>101201</t>
    <phoneticPr fontId="1" type="noConversion"/>
  </si>
  <si>
    <t>101202</t>
    <phoneticPr fontId="1" type="noConversion"/>
  </si>
  <si>
    <t>101203</t>
    <phoneticPr fontId="1" type="noConversion"/>
  </si>
  <si>
    <t>其他货币资金—银行汇票</t>
    <phoneticPr fontId="1" type="noConversion"/>
  </si>
  <si>
    <t>其他货币资金—信用卡</t>
    <phoneticPr fontId="1" type="noConversion"/>
  </si>
  <si>
    <t>其他货币资金—存出投资款</t>
    <phoneticPr fontId="1" type="noConversion"/>
  </si>
  <si>
    <t>1101</t>
    <phoneticPr fontId="1" type="noConversion"/>
  </si>
  <si>
    <t>交易性金融资产</t>
    <phoneticPr fontId="1" type="noConversion"/>
  </si>
  <si>
    <t>110101</t>
    <phoneticPr fontId="1" type="noConversion"/>
  </si>
  <si>
    <t>交易性金融资产—股票</t>
    <phoneticPr fontId="1" type="noConversion"/>
  </si>
  <si>
    <t>110102</t>
    <phoneticPr fontId="1" type="noConversion"/>
  </si>
  <si>
    <t>11010101</t>
    <phoneticPr fontId="1" type="noConversion"/>
  </si>
  <si>
    <t>交易性金融资产—股票（成本）</t>
    <phoneticPr fontId="1" type="noConversion"/>
  </si>
  <si>
    <t>交易性金融资产—股票（公允价值变动）</t>
    <phoneticPr fontId="1" type="noConversion"/>
  </si>
  <si>
    <t>11010102</t>
  </si>
  <si>
    <t>交易性金融资产—债券</t>
    <phoneticPr fontId="1" type="noConversion"/>
  </si>
  <si>
    <t>11010201</t>
    <phoneticPr fontId="1" type="noConversion"/>
  </si>
  <si>
    <t>11010202</t>
    <phoneticPr fontId="1" type="noConversion"/>
  </si>
  <si>
    <t>交易性金融资产—债券（面值）</t>
    <phoneticPr fontId="1" type="noConversion"/>
  </si>
  <si>
    <t>交易性金融资产—债券（公允价值变动）</t>
    <phoneticPr fontId="1" type="noConversion"/>
  </si>
  <si>
    <t>1121</t>
    <phoneticPr fontId="1" type="noConversion"/>
  </si>
  <si>
    <t>应收票据</t>
    <phoneticPr fontId="1" type="noConversion"/>
  </si>
  <si>
    <t>112101</t>
    <phoneticPr fontId="1" type="noConversion"/>
  </si>
  <si>
    <t>112102</t>
    <phoneticPr fontId="1" type="noConversion"/>
  </si>
  <si>
    <t>应收票据—北京太阳公司</t>
    <phoneticPr fontId="1" type="noConversion"/>
  </si>
  <si>
    <t>应收票据—上海金贸公司</t>
    <phoneticPr fontId="1" type="noConversion"/>
  </si>
  <si>
    <t>1122</t>
    <phoneticPr fontId="1" type="noConversion"/>
  </si>
  <si>
    <t>应收账款</t>
    <phoneticPr fontId="1" type="noConversion"/>
  </si>
  <si>
    <t>112201</t>
    <phoneticPr fontId="1" type="noConversion"/>
  </si>
  <si>
    <t>112202</t>
  </si>
  <si>
    <t>112203</t>
  </si>
  <si>
    <t>112204</t>
  </si>
  <si>
    <t>112205</t>
  </si>
  <si>
    <t>112206</t>
  </si>
  <si>
    <t>应收账款—沈阳永芯钟表厂</t>
    <phoneticPr fontId="1" type="noConversion"/>
  </si>
  <si>
    <t>应收账款—沈阳东方集团</t>
    <phoneticPr fontId="1" type="noConversion"/>
  </si>
  <si>
    <t>应收账款—青岛镀膜公司</t>
    <phoneticPr fontId="1" type="noConversion"/>
  </si>
  <si>
    <t>应收账款—大连物产集团</t>
    <phoneticPr fontId="1" type="noConversion"/>
  </si>
  <si>
    <t>应收账款—IEC-INDIA</t>
    <phoneticPr fontId="1" type="noConversion"/>
  </si>
  <si>
    <t>应收账款—债务重组</t>
    <phoneticPr fontId="1" type="noConversion"/>
  </si>
  <si>
    <t>1123</t>
    <phoneticPr fontId="1" type="noConversion"/>
  </si>
  <si>
    <t>112301</t>
    <phoneticPr fontId="1" type="noConversion"/>
  </si>
  <si>
    <t>112302</t>
    <phoneticPr fontId="1" type="noConversion"/>
  </si>
  <si>
    <t>预付账款</t>
    <phoneticPr fontId="1" type="noConversion"/>
  </si>
  <si>
    <t>预付账款—鞍山钢铁公司</t>
    <phoneticPr fontId="1" type="noConversion"/>
  </si>
  <si>
    <t>预付账款—葫芦岛钢管厂</t>
    <phoneticPr fontId="1" type="noConversion"/>
  </si>
  <si>
    <t>1131</t>
    <phoneticPr fontId="1" type="noConversion"/>
  </si>
  <si>
    <t>113101</t>
    <phoneticPr fontId="1" type="noConversion"/>
  </si>
  <si>
    <t>113102</t>
    <phoneticPr fontId="1" type="noConversion"/>
  </si>
  <si>
    <t>应收股利</t>
    <phoneticPr fontId="1" type="noConversion"/>
  </si>
  <si>
    <t>应收股利—东软股份公司</t>
    <phoneticPr fontId="1" type="noConversion"/>
  </si>
  <si>
    <t>应收股利—东圣股份公司</t>
    <phoneticPr fontId="1" type="noConversion"/>
  </si>
  <si>
    <t>1132</t>
    <phoneticPr fontId="1" type="noConversion"/>
  </si>
  <si>
    <t>应收利息</t>
    <phoneticPr fontId="1" type="noConversion"/>
  </si>
  <si>
    <t>113201</t>
    <phoneticPr fontId="1" type="noConversion"/>
  </si>
  <si>
    <t>应收利息—债券</t>
    <phoneticPr fontId="1" type="noConversion"/>
  </si>
  <si>
    <t>1221</t>
    <phoneticPr fontId="1" type="noConversion"/>
  </si>
  <si>
    <t>其他应收款</t>
    <phoneticPr fontId="1" type="noConversion"/>
  </si>
  <si>
    <t>122101</t>
    <phoneticPr fontId="1" type="noConversion"/>
  </si>
  <si>
    <t>122102</t>
  </si>
  <si>
    <t>122103</t>
  </si>
  <si>
    <t>122104</t>
  </si>
  <si>
    <t>122105</t>
  </si>
  <si>
    <t>122106</t>
  </si>
  <si>
    <t>122107</t>
  </si>
  <si>
    <t>122108</t>
  </si>
  <si>
    <t>其他应收款—王伟达</t>
    <phoneticPr fontId="1" type="noConversion"/>
  </si>
  <si>
    <t>其他应收款—陈销售</t>
    <phoneticPr fontId="1" type="noConversion"/>
  </si>
  <si>
    <t>其他应收款—郝胜利</t>
    <phoneticPr fontId="1" type="noConversion"/>
  </si>
  <si>
    <t>其他应收款—李杰</t>
    <phoneticPr fontId="1" type="noConversion"/>
  </si>
  <si>
    <t>其他应收款—成都铁路局</t>
    <phoneticPr fontId="1" type="noConversion"/>
  </si>
  <si>
    <t>其他应收款—个人垫付款</t>
    <phoneticPr fontId="1" type="noConversion"/>
  </si>
  <si>
    <t>其他应收款—李丽</t>
    <phoneticPr fontId="1" type="noConversion"/>
  </si>
  <si>
    <t>其他应收款—王一民</t>
    <phoneticPr fontId="1" type="noConversion"/>
  </si>
  <si>
    <t>1231</t>
    <phoneticPr fontId="1" type="noConversion"/>
  </si>
  <si>
    <t>坏账准备</t>
    <phoneticPr fontId="1" type="noConversion"/>
  </si>
  <si>
    <t>1401</t>
    <phoneticPr fontId="1" type="noConversion"/>
  </si>
  <si>
    <t>材料采购</t>
    <phoneticPr fontId="1" type="noConversion"/>
  </si>
  <si>
    <t>140101</t>
    <phoneticPr fontId="1" type="noConversion"/>
  </si>
  <si>
    <t>140102</t>
  </si>
  <si>
    <t>140103</t>
  </si>
  <si>
    <t>140104</t>
  </si>
  <si>
    <t>材料采购—四川铝管厂</t>
    <phoneticPr fontId="1" type="noConversion"/>
  </si>
  <si>
    <t>140105</t>
  </si>
  <si>
    <t>1403</t>
    <phoneticPr fontId="1" type="noConversion"/>
  </si>
  <si>
    <t>原材料</t>
    <phoneticPr fontId="1" type="noConversion"/>
  </si>
  <si>
    <t>1404</t>
    <phoneticPr fontId="1" type="noConversion"/>
  </si>
  <si>
    <t>材料成本差异</t>
    <phoneticPr fontId="1" type="noConversion"/>
  </si>
  <si>
    <t>1405</t>
    <phoneticPr fontId="1" type="noConversion"/>
  </si>
  <si>
    <t>库存商品</t>
    <phoneticPr fontId="1" type="noConversion"/>
  </si>
  <si>
    <t>发出商品</t>
    <phoneticPr fontId="1" type="noConversion"/>
  </si>
  <si>
    <t>1406</t>
    <phoneticPr fontId="1" type="noConversion"/>
  </si>
  <si>
    <t>140601</t>
    <phoneticPr fontId="1" type="noConversion"/>
  </si>
  <si>
    <t>发出商品—武汉弘毅公司</t>
    <phoneticPr fontId="1" type="noConversion"/>
  </si>
  <si>
    <t>1408</t>
    <phoneticPr fontId="1" type="noConversion"/>
  </si>
  <si>
    <t>委托加工物资</t>
    <phoneticPr fontId="1" type="noConversion"/>
  </si>
  <si>
    <t>1411</t>
    <phoneticPr fontId="1" type="noConversion"/>
  </si>
  <si>
    <t>周转材料</t>
    <phoneticPr fontId="1" type="noConversion"/>
  </si>
  <si>
    <t>1471</t>
    <phoneticPr fontId="1" type="noConversion"/>
  </si>
  <si>
    <t>存货跌价准备</t>
    <phoneticPr fontId="1" type="noConversion"/>
  </si>
  <si>
    <t>1501</t>
    <phoneticPr fontId="1" type="noConversion"/>
  </si>
  <si>
    <t>持有至到期投资</t>
    <phoneticPr fontId="1" type="noConversion"/>
  </si>
  <si>
    <t>150101</t>
    <phoneticPr fontId="1" type="noConversion"/>
  </si>
  <si>
    <t>15010101</t>
    <phoneticPr fontId="1" type="noConversion"/>
  </si>
  <si>
    <t>15010102</t>
  </si>
  <si>
    <t>15010103</t>
  </si>
  <si>
    <t>持有至到期投资—国债</t>
    <phoneticPr fontId="1" type="noConversion"/>
  </si>
  <si>
    <t>持有至到期投资—国债（成本）</t>
    <phoneticPr fontId="1" type="noConversion"/>
  </si>
  <si>
    <t>持有至到期投资—国债（利息调整）</t>
    <phoneticPr fontId="1" type="noConversion"/>
  </si>
  <si>
    <t>持有至到期投资—国债（应计利息）</t>
    <phoneticPr fontId="1" type="noConversion"/>
  </si>
  <si>
    <t>1503</t>
    <phoneticPr fontId="1" type="noConversion"/>
  </si>
  <si>
    <t>可供出售金融资产</t>
    <phoneticPr fontId="1" type="noConversion"/>
  </si>
  <si>
    <t>1511</t>
    <phoneticPr fontId="1" type="noConversion"/>
  </si>
  <si>
    <t>长期股权投资</t>
    <phoneticPr fontId="1" type="noConversion"/>
  </si>
  <si>
    <t>151101</t>
    <phoneticPr fontId="1" type="noConversion"/>
  </si>
  <si>
    <t>15110101</t>
    <phoneticPr fontId="1" type="noConversion"/>
  </si>
  <si>
    <t>15110102</t>
  </si>
  <si>
    <t>15110103</t>
  </si>
  <si>
    <t>长期股权投资—深圳金时达公司</t>
    <phoneticPr fontId="1" type="noConversion"/>
  </si>
  <si>
    <t>长期股权投资—深圳金时达公司（成本）</t>
    <phoneticPr fontId="1" type="noConversion"/>
  </si>
  <si>
    <t>长期股权投资—深圳金时达公司（损益调整）</t>
    <phoneticPr fontId="1" type="noConversion"/>
  </si>
  <si>
    <t>长期股权投资—深圳金时达公司（其他权益变动）</t>
    <phoneticPr fontId="1" type="noConversion"/>
  </si>
  <si>
    <t>1601</t>
    <phoneticPr fontId="1" type="noConversion"/>
  </si>
  <si>
    <t>固定资产</t>
    <phoneticPr fontId="1" type="noConversion"/>
  </si>
  <si>
    <t>1602</t>
    <phoneticPr fontId="1" type="noConversion"/>
  </si>
  <si>
    <t>累计折旧</t>
    <phoneticPr fontId="1" type="noConversion"/>
  </si>
  <si>
    <t>1603</t>
    <phoneticPr fontId="1" type="noConversion"/>
  </si>
  <si>
    <t>固定资产减值准备</t>
    <phoneticPr fontId="1" type="noConversion"/>
  </si>
  <si>
    <t>1604</t>
    <phoneticPr fontId="1" type="noConversion"/>
  </si>
  <si>
    <t>在建工程</t>
    <phoneticPr fontId="1" type="noConversion"/>
  </si>
  <si>
    <t>160401</t>
    <phoneticPr fontId="1" type="noConversion"/>
  </si>
  <si>
    <t>在建工程—技术改造工程</t>
    <phoneticPr fontId="1" type="noConversion"/>
  </si>
  <si>
    <t>1605</t>
    <phoneticPr fontId="1" type="noConversion"/>
  </si>
  <si>
    <t>工程物资</t>
    <phoneticPr fontId="1" type="noConversion"/>
  </si>
  <si>
    <t>160501</t>
    <phoneticPr fontId="1" type="noConversion"/>
  </si>
  <si>
    <t>160502</t>
    <phoneticPr fontId="1" type="noConversion"/>
  </si>
  <si>
    <t>工程物资—专用设备</t>
    <phoneticPr fontId="1" type="noConversion"/>
  </si>
  <si>
    <t>工程物资—电机</t>
    <phoneticPr fontId="1" type="noConversion"/>
  </si>
  <si>
    <t>1606</t>
    <phoneticPr fontId="1" type="noConversion"/>
  </si>
  <si>
    <t>固定资产清理</t>
    <phoneticPr fontId="1" type="noConversion"/>
  </si>
  <si>
    <t>160601</t>
    <phoneticPr fontId="1" type="noConversion"/>
  </si>
  <si>
    <t>160602</t>
  </si>
  <si>
    <t>固定资产清理—车床</t>
    <phoneticPr fontId="1" type="noConversion"/>
  </si>
  <si>
    <t>固定资产清理—钻床</t>
    <phoneticPr fontId="1" type="noConversion"/>
  </si>
  <si>
    <t>1701</t>
    <phoneticPr fontId="1" type="noConversion"/>
  </si>
  <si>
    <t>无形资产</t>
    <phoneticPr fontId="1" type="noConversion"/>
  </si>
  <si>
    <t>170101</t>
    <phoneticPr fontId="1" type="noConversion"/>
  </si>
  <si>
    <t>170102</t>
    <phoneticPr fontId="1" type="noConversion"/>
  </si>
  <si>
    <t>无形资产—专利权</t>
    <phoneticPr fontId="1" type="noConversion"/>
  </si>
  <si>
    <t>无形资产—商标权</t>
    <phoneticPr fontId="1" type="noConversion"/>
  </si>
  <si>
    <t>1702</t>
    <phoneticPr fontId="1" type="noConversion"/>
  </si>
  <si>
    <t>累计摊销</t>
    <phoneticPr fontId="1" type="noConversion"/>
  </si>
  <si>
    <t>170201</t>
    <phoneticPr fontId="1" type="noConversion"/>
  </si>
  <si>
    <t>170202</t>
    <phoneticPr fontId="1" type="noConversion"/>
  </si>
  <si>
    <t>累计摊销—专利权</t>
    <phoneticPr fontId="1" type="noConversion"/>
  </si>
  <si>
    <t>累计摊销—商标权</t>
    <phoneticPr fontId="1" type="noConversion"/>
  </si>
  <si>
    <t>1703</t>
    <phoneticPr fontId="1" type="noConversion"/>
  </si>
  <si>
    <t>无形资产减值准备</t>
    <phoneticPr fontId="1" type="noConversion"/>
  </si>
  <si>
    <t>1801</t>
    <phoneticPr fontId="1" type="noConversion"/>
  </si>
  <si>
    <t>长期待摊费用</t>
    <phoneticPr fontId="1" type="noConversion"/>
  </si>
  <si>
    <t>180101</t>
    <phoneticPr fontId="1" type="noConversion"/>
  </si>
  <si>
    <t>长期待摊费用—租入固定资产改良支出</t>
    <phoneticPr fontId="1" type="noConversion"/>
  </si>
  <si>
    <t>1901</t>
    <phoneticPr fontId="1" type="noConversion"/>
  </si>
  <si>
    <t>待处理财产损溢</t>
    <phoneticPr fontId="1" type="noConversion"/>
  </si>
  <si>
    <t>190101</t>
    <phoneticPr fontId="1" type="noConversion"/>
  </si>
  <si>
    <t>待处理财产损溢—待处理流动资产损溢</t>
    <phoneticPr fontId="1" type="noConversion"/>
  </si>
  <si>
    <t>2001</t>
    <phoneticPr fontId="1" type="noConversion"/>
  </si>
  <si>
    <t>短期借款</t>
    <phoneticPr fontId="1" type="noConversion"/>
  </si>
  <si>
    <t>200101</t>
    <phoneticPr fontId="1" type="noConversion"/>
  </si>
  <si>
    <t>短期借款—中国工商银行沈河分理处</t>
    <phoneticPr fontId="1" type="noConversion"/>
  </si>
  <si>
    <t>2201</t>
    <phoneticPr fontId="1" type="noConversion"/>
  </si>
  <si>
    <t>应付票据</t>
    <phoneticPr fontId="1" type="noConversion"/>
  </si>
  <si>
    <t>220101</t>
    <phoneticPr fontId="1" type="noConversion"/>
  </si>
  <si>
    <t>应付票据—北方物资经销公司</t>
    <phoneticPr fontId="1" type="noConversion"/>
  </si>
  <si>
    <t>应付票据—铁岭矿山公司</t>
    <phoneticPr fontId="1" type="noConversion"/>
  </si>
  <si>
    <t>2202</t>
    <phoneticPr fontId="1" type="noConversion"/>
  </si>
  <si>
    <t>应付账款</t>
    <phoneticPr fontId="1" type="noConversion"/>
  </si>
  <si>
    <t>220201</t>
    <phoneticPr fontId="1" type="noConversion"/>
  </si>
  <si>
    <t>220202</t>
  </si>
  <si>
    <t>220203</t>
  </si>
  <si>
    <t>220204</t>
  </si>
  <si>
    <t>220205</t>
  </si>
  <si>
    <t>220206</t>
  </si>
  <si>
    <t>220207</t>
  </si>
  <si>
    <t>220208</t>
  </si>
  <si>
    <t>应付账款—沈阳真空泵厂</t>
    <phoneticPr fontId="1" type="noConversion"/>
  </si>
  <si>
    <t>应付账款—沈阳油漆厂</t>
    <phoneticPr fontId="1" type="noConversion"/>
  </si>
  <si>
    <t>应付账款—沈阳电镀厂</t>
    <phoneticPr fontId="1" type="noConversion"/>
  </si>
  <si>
    <t>应付账款—沈阳劝成经销公司</t>
    <phoneticPr fontId="1" type="noConversion"/>
  </si>
  <si>
    <t>应付账款—沈阳物资经销公司</t>
    <phoneticPr fontId="1" type="noConversion"/>
  </si>
  <si>
    <t>应付账款—北京汉泰集团公司</t>
    <phoneticPr fontId="1" type="noConversion"/>
  </si>
  <si>
    <t>应付账款—大连泵业公司</t>
    <phoneticPr fontId="1" type="noConversion"/>
  </si>
  <si>
    <t>应付账款—鞍山钢铁公司</t>
    <phoneticPr fontId="1" type="noConversion"/>
  </si>
  <si>
    <t>2203</t>
    <phoneticPr fontId="1" type="noConversion"/>
  </si>
  <si>
    <t>预收账款</t>
    <phoneticPr fontId="1" type="noConversion"/>
  </si>
  <si>
    <t>220301</t>
    <phoneticPr fontId="1" type="noConversion"/>
  </si>
  <si>
    <t>220302</t>
  </si>
  <si>
    <t>预收账款—北京科航公司</t>
    <phoneticPr fontId="1" type="noConversion"/>
  </si>
  <si>
    <t>预收账款—深圳电子镀膜厂</t>
    <phoneticPr fontId="1" type="noConversion"/>
  </si>
  <si>
    <t>2211</t>
    <phoneticPr fontId="1" type="noConversion"/>
  </si>
  <si>
    <t>应付职工薪酬</t>
    <phoneticPr fontId="1" type="noConversion"/>
  </si>
  <si>
    <t>221101</t>
    <phoneticPr fontId="1" type="noConversion"/>
  </si>
  <si>
    <t>221102</t>
  </si>
  <si>
    <t>221103</t>
  </si>
  <si>
    <t>221104</t>
  </si>
  <si>
    <t>221105</t>
  </si>
  <si>
    <t>221106</t>
  </si>
  <si>
    <t>应付职工薪酬—工资</t>
    <phoneticPr fontId="1" type="noConversion"/>
  </si>
  <si>
    <t>应付职工薪酬—职工福利</t>
    <phoneticPr fontId="1" type="noConversion"/>
  </si>
  <si>
    <t>应付职工薪酬—住房公积金</t>
    <phoneticPr fontId="1" type="noConversion"/>
  </si>
  <si>
    <t>应付职工薪酬—工会经费</t>
    <phoneticPr fontId="1" type="noConversion"/>
  </si>
  <si>
    <t>应付职工薪酬—教育经费</t>
    <phoneticPr fontId="1" type="noConversion"/>
  </si>
  <si>
    <t>应付职工薪酬—社会保险费</t>
    <phoneticPr fontId="1" type="noConversion"/>
  </si>
  <si>
    <t>2221</t>
    <phoneticPr fontId="1" type="noConversion"/>
  </si>
  <si>
    <t>应交税费</t>
    <phoneticPr fontId="1" type="noConversion"/>
  </si>
  <si>
    <t>222101</t>
    <phoneticPr fontId="1" type="noConversion"/>
  </si>
  <si>
    <t>222102</t>
  </si>
  <si>
    <t>222103</t>
  </si>
  <si>
    <t>222104</t>
  </si>
  <si>
    <t>222105</t>
  </si>
  <si>
    <t>222106</t>
  </si>
  <si>
    <t>222107</t>
  </si>
  <si>
    <t>222108</t>
  </si>
  <si>
    <t>222109</t>
  </si>
  <si>
    <t>应交税费—增值税</t>
    <phoneticPr fontId="1" type="noConversion"/>
  </si>
  <si>
    <t>应交税费—城市维护建设税</t>
    <phoneticPr fontId="1" type="noConversion"/>
  </si>
  <si>
    <t>应交税费—个人所得税</t>
    <phoneticPr fontId="1" type="noConversion"/>
  </si>
  <si>
    <t>应交税费—教育费附加</t>
    <phoneticPr fontId="1" type="noConversion"/>
  </si>
  <si>
    <t>应交税费—地方教育费附加</t>
    <phoneticPr fontId="1" type="noConversion"/>
  </si>
  <si>
    <t>应交税费—营业税</t>
    <phoneticPr fontId="1" type="noConversion"/>
  </si>
  <si>
    <t>应交税费—房产税</t>
    <phoneticPr fontId="1" type="noConversion"/>
  </si>
  <si>
    <t>应交税费—土地使用税</t>
    <phoneticPr fontId="1" type="noConversion"/>
  </si>
  <si>
    <t>应交税费—税款检查调整</t>
    <phoneticPr fontId="1" type="noConversion"/>
  </si>
  <si>
    <t>2231</t>
    <phoneticPr fontId="1" type="noConversion"/>
  </si>
  <si>
    <t>应付利息</t>
    <phoneticPr fontId="1" type="noConversion"/>
  </si>
  <si>
    <t>223101</t>
    <phoneticPr fontId="1" type="noConversion"/>
  </si>
  <si>
    <t>223102</t>
    <phoneticPr fontId="1" type="noConversion"/>
  </si>
  <si>
    <t>应付利息—短期借款</t>
    <phoneticPr fontId="1" type="noConversion"/>
  </si>
  <si>
    <t>应付利息—长期借款</t>
    <phoneticPr fontId="1" type="noConversion"/>
  </si>
  <si>
    <t>2232</t>
    <phoneticPr fontId="1" type="noConversion"/>
  </si>
  <si>
    <t>应付股利</t>
    <phoneticPr fontId="1" type="noConversion"/>
  </si>
  <si>
    <t>223201</t>
    <phoneticPr fontId="1" type="noConversion"/>
  </si>
  <si>
    <t>223202</t>
    <phoneticPr fontId="1" type="noConversion"/>
  </si>
  <si>
    <t>应付股利—李新科</t>
    <phoneticPr fontId="1" type="noConversion"/>
  </si>
  <si>
    <t>应付股利—沈阳银基</t>
    <phoneticPr fontId="1" type="noConversion"/>
  </si>
  <si>
    <t>2241</t>
    <phoneticPr fontId="1" type="noConversion"/>
  </si>
  <si>
    <t>其他应付款</t>
    <phoneticPr fontId="1" type="noConversion"/>
  </si>
  <si>
    <t>2501</t>
    <phoneticPr fontId="1" type="noConversion"/>
  </si>
  <si>
    <t>250101</t>
    <phoneticPr fontId="1" type="noConversion"/>
  </si>
  <si>
    <t>长期借款</t>
    <phoneticPr fontId="1" type="noConversion"/>
  </si>
  <si>
    <t>长期借款—中国银行开发区支行</t>
    <phoneticPr fontId="1" type="noConversion"/>
  </si>
  <si>
    <t>2502</t>
    <phoneticPr fontId="1" type="noConversion"/>
  </si>
  <si>
    <t>应付债券</t>
    <phoneticPr fontId="1" type="noConversion"/>
  </si>
  <si>
    <t>250201</t>
    <phoneticPr fontId="1" type="noConversion"/>
  </si>
  <si>
    <t>250202</t>
    <phoneticPr fontId="1" type="noConversion"/>
  </si>
  <si>
    <t>应付债券—面值</t>
    <phoneticPr fontId="1" type="noConversion"/>
  </si>
  <si>
    <t>应付债券—利息调整</t>
    <phoneticPr fontId="1" type="noConversion"/>
  </si>
  <si>
    <t>2701</t>
    <phoneticPr fontId="1" type="noConversion"/>
  </si>
  <si>
    <t>长期应付款</t>
    <phoneticPr fontId="1" type="noConversion"/>
  </si>
  <si>
    <t>270101</t>
    <phoneticPr fontId="1" type="noConversion"/>
  </si>
  <si>
    <t>长期应付款—沈阳蓝海租赁有限公司</t>
    <phoneticPr fontId="1" type="noConversion"/>
  </si>
  <si>
    <t>4001</t>
    <phoneticPr fontId="1" type="noConversion"/>
  </si>
  <si>
    <t>实收资本</t>
    <phoneticPr fontId="1" type="noConversion"/>
  </si>
  <si>
    <t>400101</t>
    <phoneticPr fontId="1" type="noConversion"/>
  </si>
  <si>
    <t>400102</t>
    <phoneticPr fontId="1" type="noConversion"/>
  </si>
  <si>
    <t>实收资本—李新科</t>
    <phoneticPr fontId="1" type="noConversion"/>
  </si>
  <si>
    <t>实收资本—沈阳银基</t>
    <phoneticPr fontId="1" type="noConversion"/>
  </si>
  <si>
    <t>4002</t>
    <phoneticPr fontId="1" type="noConversion"/>
  </si>
  <si>
    <t>资本公积</t>
    <phoneticPr fontId="1" type="noConversion"/>
  </si>
  <si>
    <t>400201</t>
    <phoneticPr fontId="1" type="noConversion"/>
  </si>
  <si>
    <t>400202</t>
    <phoneticPr fontId="1" type="noConversion"/>
  </si>
  <si>
    <t>资本公积—资本溢价</t>
    <phoneticPr fontId="1" type="noConversion"/>
  </si>
  <si>
    <t>资本公积—其他资本公积</t>
    <phoneticPr fontId="1" type="noConversion"/>
  </si>
  <si>
    <t>4101</t>
    <phoneticPr fontId="1" type="noConversion"/>
  </si>
  <si>
    <t>盈余公积</t>
    <phoneticPr fontId="1" type="noConversion"/>
  </si>
  <si>
    <t>410101</t>
    <phoneticPr fontId="1" type="noConversion"/>
  </si>
  <si>
    <t>410102</t>
    <phoneticPr fontId="1" type="noConversion"/>
  </si>
  <si>
    <t>盈余公积—法定盈余公积</t>
    <phoneticPr fontId="1" type="noConversion"/>
  </si>
  <si>
    <t>盈余公积—任意盈余公积</t>
    <phoneticPr fontId="1" type="noConversion"/>
  </si>
  <si>
    <t>4103</t>
    <phoneticPr fontId="1" type="noConversion"/>
  </si>
  <si>
    <t>本年利润</t>
    <phoneticPr fontId="1" type="noConversion"/>
  </si>
  <si>
    <t>4104</t>
    <phoneticPr fontId="1" type="noConversion"/>
  </si>
  <si>
    <t>利润分配</t>
    <phoneticPr fontId="1" type="noConversion"/>
  </si>
  <si>
    <t>利润分配—未分配利润</t>
    <phoneticPr fontId="1" type="noConversion"/>
  </si>
  <si>
    <t>利润分配—应付现金股利或利润</t>
    <phoneticPr fontId="1" type="noConversion"/>
  </si>
  <si>
    <t>5001</t>
    <phoneticPr fontId="1" type="noConversion"/>
  </si>
  <si>
    <t>生产成本</t>
    <phoneticPr fontId="1" type="noConversion"/>
  </si>
  <si>
    <t>500102</t>
    <phoneticPr fontId="1" type="noConversion"/>
  </si>
  <si>
    <t>5101</t>
    <phoneticPr fontId="1" type="noConversion"/>
  </si>
  <si>
    <t>制造费用</t>
    <phoneticPr fontId="1" type="noConversion"/>
  </si>
  <si>
    <t>6001</t>
    <phoneticPr fontId="1" type="noConversion"/>
  </si>
  <si>
    <t>主营业务收入</t>
    <phoneticPr fontId="1" type="noConversion"/>
  </si>
  <si>
    <t>6051</t>
    <phoneticPr fontId="1" type="noConversion"/>
  </si>
  <si>
    <t>6101</t>
    <phoneticPr fontId="1" type="noConversion"/>
  </si>
  <si>
    <t>公允价值变动损益</t>
    <phoneticPr fontId="1" type="noConversion"/>
  </si>
  <si>
    <t>6111</t>
    <phoneticPr fontId="1" type="noConversion"/>
  </si>
  <si>
    <t>投资收益</t>
    <phoneticPr fontId="1" type="noConversion"/>
  </si>
  <si>
    <t>6301</t>
    <phoneticPr fontId="1" type="noConversion"/>
  </si>
  <si>
    <t>营业外收入</t>
    <phoneticPr fontId="1" type="noConversion"/>
  </si>
  <si>
    <t>6401</t>
    <phoneticPr fontId="1" type="noConversion"/>
  </si>
  <si>
    <t>主营业务成本</t>
    <phoneticPr fontId="1" type="noConversion"/>
  </si>
  <si>
    <t>6402</t>
    <phoneticPr fontId="1" type="noConversion"/>
  </si>
  <si>
    <t>其他业务成本</t>
    <phoneticPr fontId="1" type="noConversion"/>
  </si>
  <si>
    <t>6403</t>
    <phoneticPr fontId="1" type="noConversion"/>
  </si>
  <si>
    <t>营业税金及附加</t>
    <phoneticPr fontId="1" type="noConversion"/>
  </si>
  <si>
    <t>6601</t>
    <phoneticPr fontId="1" type="noConversion"/>
  </si>
  <si>
    <t>销售费用</t>
    <phoneticPr fontId="1" type="noConversion"/>
  </si>
  <si>
    <t>6602</t>
    <phoneticPr fontId="1" type="noConversion"/>
  </si>
  <si>
    <t>管理费用</t>
    <phoneticPr fontId="1" type="noConversion"/>
  </si>
  <si>
    <t>6603</t>
    <phoneticPr fontId="1" type="noConversion"/>
  </si>
  <si>
    <t>财务费用</t>
    <phoneticPr fontId="1" type="noConversion"/>
  </si>
  <si>
    <t>6701</t>
    <phoneticPr fontId="1" type="noConversion"/>
  </si>
  <si>
    <t>资产减值损失</t>
    <phoneticPr fontId="1" type="noConversion"/>
  </si>
  <si>
    <t>6711</t>
    <phoneticPr fontId="1" type="noConversion"/>
  </si>
  <si>
    <t>营业外支出</t>
    <phoneticPr fontId="1" type="noConversion"/>
  </si>
  <si>
    <t>6801</t>
    <phoneticPr fontId="1" type="noConversion"/>
  </si>
  <si>
    <t>所得税费用</t>
    <phoneticPr fontId="1" type="noConversion"/>
  </si>
  <si>
    <t>6901</t>
    <phoneticPr fontId="1" type="noConversion"/>
  </si>
  <si>
    <t>以前年度损益调整</t>
    <phoneticPr fontId="1" type="noConversion"/>
  </si>
  <si>
    <t>50010101</t>
    <phoneticPr fontId="1" type="noConversion"/>
  </si>
  <si>
    <t>50010103</t>
  </si>
  <si>
    <t>50010104</t>
  </si>
  <si>
    <t>生产成本—辅助生产成本</t>
    <phoneticPr fontId="1" type="noConversion"/>
  </si>
  <si>
    <t>50010201</t>
    <phoneticPr fontId="1" type="noConversion"/>
  </si>
  <si>
    <t>生产成本—辅助生产成本（动力车间）</t>
    <phoneticPr fontId="1" type="noConversion"/>
  </si>
  <si>
    <t>生产成本—辅助生产成本（运输部门）</t>
    <phoneticPr fontId="1" type="noConversion"/>
  </si>
  <si>
    <t>50010202</t>
    <phoneticPr fontId="1" type="noConversion"/>
  </si>
  <si>
    <t>制造费用—办公费</t>
    <phoneticPr fontId="1" type="noConversion"/>
  </si>
  <si>
    <t>制造费用—工薪</t>
    <phoneticPr fontId="1" type="noConversion"/>
  </si>
  <si>
    <t>制造费用—运输费</t>
    <phoneticPr fontId="1" type="noConversion"/>
  </si>
  <si>
    <t>制造费用—保险费</t>
    <phoneticPr fontId="1" type="noConversion"/>
  </si>
  <si>
    <t>制造费用—福利费</t>
    <phoneticPr fontId="1" type="noConversion"/>
  </si>
  <si>
    <t>制造费用—劳动保护费</t>
    <phoneticPr fontId="1" type="noConversion"/>
  </si>
  <si>
    <t>制造费用—水电费</t>
    <phoneticPr fontId="1" type="noConversion"/>
  </si>
  <si>
    <t>制造费用—修理费</t>
    <phoneticPr fontId="1" type="noConversion"/>
  </si>
  <si>
    <t>制造费用—折旧费</t>
    <phoneticPr fontId="1" type="noConversion"/>
  </si>
  <si>
    <t>制造费用—其他</t>
    <phoneticPr fontId="1" type="noConversion"/>
  </si>
  <si>
    <t>510101</t>
    <phoneticPr fontId="1" type="noConversion"/>
  </si>
  <si>
    <t>510102</t>
  </si>
  <si>
    <t>510103</t>
  </si>
  <si>
    <t>510104</t>
  </si>
  <si>
    <t>510105</t>
  </si>
  <si>
    <t>510106</t>
  </si>
  <si>
    <t>510107</t>
  </si>
  <si>
    <t>510108</t>
  </si>
  <si>
    <t>510109</t>
  </si>
  <si>
    <t>510110</t>
  </si>
  <si>
    <t>660101</t>
    <phoneticPr fontId="1" type="noConversion"/>
  </si>
  <si>
    <t>销售费用—办公费</t>
    <phoneticPr fontId="1" type="noConversion"/>
  </si>
  <si>
    <t>销售费用—包装费</t>
    <phoneticPr fontId="1" type="noConversion"/>
  </si>
  <si>
    <t>销售费用—广告费</t>
    <phoneticPr fontId="1" type="noConversion"/>
  </si>
  <si>
    <t>销售费用—材料费</t>
    <phoneticPr fontId="1" type="noConversion"/>
  </si>
  <si>
    <t>销售费用—工薪</t>
    <phoneticPr fontId="1" type="noConversion"/>
  </si>
  <si>
    <t>销售费用—其他</t>
    <phoneticPr fontId="1" type="noConversion"/>
  </si>
  <si>
    <t>660102</t>
  </si>
  <si>
    <t>660103</t>
  </si>
  <si>
    <t>660104</t>
  </si>
  <si>
    <t>660105</t>
  </si>
  <si>
    <t>660106</t>
  </si>
  <si>
    <t>660201</t>
    <phoneticPr fontId="1" type="noConversion"/>
  </si>
  <si>
    <t>管理费用—办公费</t>
    <phoneticPr fontId="1" type="noConversion"/>
  </si>
  <si>
    <t>管理费用—交通费</t>
    <phoneticPr fontId="1" type="noConversion"/>
  </si>
  <si>
    <t>管理费用—业务招待费</t>
    <phoneticPr fontId="1" type="noConversion"/>
  </si>
  <si>
    <t>管理费用—保险费</t>
    <phoneticPr fontId="1" type="noConversion"/>
  </si>
  <si>
    <t>管理费用—劳动保护费</t>
    <phoneticPr fontId="1" type="noConversion"/>
  </si>
  <si>
    <t>管理费用—工薪</t>
    <phoneticPr fontId="1" type="noConversion"/>
  </si>
  <si>
    <t>管理费用—差旅费</t>
    <phoneticPr fontId="1" type="noConversion"/>
  </si>
  <si>
    <t>管理费用—材料费</t>
    <phoneticPr fontId="1" type="noConversion"/>
  </si>
  <si>
    <t>管理费用—水电费</t>
    <phoneticPr fontId="1" type="noConversion"/>
  </si>
  <si>
    <t>管理费用—其他</t>
    <phoneticPr fontId="1" type="noConversion"/>
  </si>
  <si>
    <t>660202</t>
  </si>
  <si>
    <t>660203</t>
  </si>
  <si>
    <t>660204</t>
  </si>
  <si>
    <t>660205</t>
  </si>
  <si>
    <t>660206</t>
  </si>
  <si>
    <t>660207</t>
  </si>
  <si>
    <t>660208</t>
  </si>
  <si>
    <t>660209</t>
  </si>
  <si>
    <t>660210</t>
  </si>
  <si>
    <t>660301</t>
    <phoneticPr fontId="1" type="noConversion"/>
  </si>
  <si>
    <t>财务费用—利息支出</t>
    <phoneticPr fontId="1" type="noConversion"/>
  </si>
  <si>
    <t>财务费用—汇兑损益</t>
    <phoneticPr fontId="1" type="noConversion"/>
  </si>
  <si>
    <t>财务费用—手续费</t>
    <phoneticPr fontId="1" type="noConversion"/>
  </si>
  <si>
    <t>财务费用—利息收入</t>
    <phoneticPr fontId="1" type="noConversion"/>
  </si>
  <si>
    <t>660302</t>
  </si>
  <si>
    <t>660303</t>
  </si>
  <si>
    <t>660304</t>
  </si>
  <si>
    <t>660305</t>
  </si>
  <si>
    <t>财务费用—贴现支出</t>
    <phoneticPr fontId="1" type="noConversion"/>
  </si>
  <si>
    <t>160101</t>
    <phoneticPr fontId="1" type="noConversion"/>
  </si>
  <si>
    <t>固定资产—基本车间</t>
    <phoneticPr fontId="1" type="noConversion"/>
  </si>
  <si>
    <t>16010101</t>
    <phoneticPr fontId="1" type="noConversion"/>
  </si>
  <si>
    <t>16010102</t>
  </si>
  <si>
    <t>16010103</t>
  </si>
  <si>
    <t>固定资产—基本车间（房屋建筑物）</t>
    <phoneticPr fontId="1" type="noConversion"/>
  </si>
  <si>
    <t>固定资产—基本车间（机器设备）</t>
    <phoneticPr fontId="1" type="noConversion"/>
  </si>
  <si>
    <t>固定资产—基本车间（其他）</t>
    <phoneticPr fontId="1" type="noConversion"/>
  </si>
  <si>
    <t>160102</t>
    <phoneticPr fontId="1" type="noConversion"/>
  </si>
  <si>
    <t>固定资产—动力车间</t>
    <phoneticPr fontId="1" type="noConversion"/>
  </si>
  <si>
    <t>16010201</t>
    <phoneticPr fontId="1" type="noConversion"/>
  </si>
  <si>
    <t>16010202</t>
  </si>
  <si>
    <t>固定资产—动力车间（房屋建筑物）</t>
    <phoneticPr fontId="1" type="noConversion"/>
  </si>
  <si>
    <t>固定资产—动力车间（其他）</t>
    <phoneticPr fontId="1" type="noConversion"/>
  </si>
  <si>
    <t>160103</t>
    <phoneticPr fontId="1" type="noConversion"/>
  </si>
  <si>
    <t>固定资产—运输部门</t>
    <phoneticPr fontId="1" type="noConversion"/>
  </si>
  <si>
    <t>16010301</t>
    <phoneticPr fontId="1" type="noConversion"/>
  </si>
  <si>
    <t>16010302</t>
  </si>
  <si>
    <t>16010303</t>
  </si>
  <si>
    <t>固定资产—运输部门（房屋建筑物）</t>
    <phoneticPr fontId="1" type="noConversion"/>
  </si>
  <si>
    <t>固定资产—运输部门（运输设备）</t>
    <phoneticPr fontId="1" type="noConversion"/>
  </si>
  <si>
    <t>固定资产—运输部门（其他）</t>
    <phoneticPr fontId="1" type="noConversion"/>
  </si>
  <si>
    <t>160104</t>
    <phoneticPr fontId="1" type="noConversion"/>
  </si>
  <si>
    <t>固定资产—管理部门</t>
    <phoneticPr fontId="1" type="noConversion"/>
  </si>
  <si>
    <t>16010401</t>
    <phoneticPr fontId="1" type="noConversion"/>
  </si>
  <si>
    <t>固定资产—管理部门（房屋建筑物）</t>
    <phoneticPr fontId="1" type="noConversion"/>
  </si>
  <si>
    <t>固定资产—管理部门（设备）</t>
    <phoneticPr fontId="1" type="noConversion"/>
  </si>
  <si>
    <t>固定资产—管理部门（其他）</t>
    <phoneticPr fontId="1" type="noConversion"/>
  </si>
  <si>
    <t>16010402</t>
  </si>
  <si>
    <t>16010403</t>
  </si>
  <si>
    <t>22210101</t>
    <phoneticPr fontId="1" type="noConversion"/>
  </si>
  <si>
    <t>22210102</t>
  </si>
  <si>
    <t>22210103</t>
  </si>
  <si>
    <t>22210104</t>
  </si>
  <si>
    <t>应交税费—增值税（进项税额）</t>
    <phoneticPr fontId="1" type="noConversion"/>
  </si>
  <si>
    <t>应交税费—增值税（已交税金）</t>
    <phoneticPr fontId="1" type="noConversion"/>
  </si>
  <si>
    <t>应交税费—增值税（销项税额）</t>
    <phoneticPr fontId="1" type="noConversion"/>
  </si>
  <si>
    <t>应交税费—增值税（出口退税）</t>
    <phoneticPr fontId="1" type="noConversion"/>
  </si>
  <si>
    <t>140301</t>
    <phoneticPr fontId="1" type="noConversion"/>
  </si>
  <si>
    <t>原材料—不锈钢板</t>
    <phoneticPr fontId="1" type="noConversion"/>
  </si>
  <si>
    <t>14030101</t>
    <phoneticPr fontId="1" type="noConversion"/>
  </si>
  <si>
    <t>14030102</t>
    <phoneticPr fontId="1" type="noConversion"/>
  </si>
  <si>
    <t>原材料—不锈钢板（14m/m）</t>
    <phoneticPr fontId="1" type="noConversion"/>
  </si>
  <si>
    <t>140302</t>
    <phoneticPr fontId="1" type="noConversion"/>
  </si>
  <si>
    <t>原材料—不锈钢管</t>
    <phoneticPr fontId="1" type="noConversion"/>
  </si>
  <si>
    <t>原材料—不锈钢管（70mm）</t>
    <phoneticPr fontId="1" type="noConversion"/>
  </si>
  <si>
    <t>原材料—不锈钢管（25mm）</t>
    <phoneticPr fontId="1" type="noConversion"/>
  </si>
  <si>
    <t>14030201</t>
    <phoneticPr fontId="1" type="noConversion"/>
  </si>
  <si>
    <t>14030202</t>
    <phoneticPr fontId="1" type="noConversion"/>
  </si>
  <si>
    <t>140303</t>
    <phoneticPr fontId="1" type="noConversion"/>
  </si>
  <si>
    <t>140304</t>
    <phoneticPr fontId="1" type="noConversion"/>
  </si>
  <si>
    <t>原材料—铝板（26m/m）</t>
    <phoneticPr fontId="1" type="noConversion"/>
  </si>
  <si>
    <t>原材料—铝管（30mm）</t>
    <phoneticPr fontId="1" type="noConversion"/>
  </si>
  <si>
    <t>140305</t>
    <phoneticPr fontId="1" type="noConversion"/>
  </si>
  <si>
    <t>原材料—减压器</t>
    <phoneticPr fontId="1" type="noConversion"/>
  </si>
  <si>
    <t>140306</t>
    <phoneticPr fontId="1" type="noConversion"/>
  </si>
  <si>
    <t>原材料—真空泵</t>
    <phoneticPr fontId="1" type="noConversion"/>
  </si>
  <si>
    <t>原材料—原煤</t>
    <phoneticPr fontId="1" type="noConversion"/>
  </si>
  <si>
    <t>140307</t>
    <phoneticPr fontId="1" type="noConversion"/>
  </si>
  <si>
    <t>140308</t>
  </si>
  <si>
    <t>141101</t>
    <phoneticPr fontId="1" type="noConversion"/>
  </si>
  <si>
    <t>周转材料—包装物（木材）</t>
    <phoneticPr fontId="1" type="noConversion"/>
  </si>
  <si>
    <t>141102</t>
    <phoneticPr fontId="1" type="noConversion"/>
  </si>
  <si>
    <t>周转材料—低值易耗品</t>
    <phoneticPr fontId="1" type="noConversion"/>
  </si>
  <si>
    <t>14110201</t>
    <phoneticPr fontId="1" type="noConversion"/>
  </si>
  <si>
    <t>周转材料—低值易耗品（管理用具）</t>
    <phoneticPr fontId="1" type="noConversion"/>
  </si>
  <si>
    <t>周转材料—低值易耗品（替换设备）</t>
    <phoneticPr fontId="1" type="noConversion"/>
  </si>
  <si>
    <t>周转材料—低值易耗品（一般工具）</t>
    <phoneticPr fontId="1" type="noConversion"/>
  </si>
  <si>
    <t>周转材料—低值易耗品（劳保用品）</t>
    <phoneticPr fontId="1" type="noConversion"/>
  </si>
  <si>
    <t>14110202</t>
  </si>
  <si>
    <t>14110203</t>
  </si>
  <si>
    <t>14110204</t>
  </si>
  <si>
    <t>141103</t>
    <phoneticPr fontId="1" type="noConversion"/>
  </si>
  <si>
    <t>周转材料—其他周转材料</t>
    <phoneticPr fontId="1" type="noConversion"/>
  </si>
  <si>
    <t>140501</t>
    <phoneticPr fontId="1" type="noConversion"/>
  </si>
  <si>
    <t>140502</t>
    <phoneticPr fontId="1" type="noConversion"/>
  </si>
  <si>
    <t>库存商品—镀膜机（0815 DH-3）</t>
    <phoneticPr fontId="1" type="noConversion"/>
  </si>
  <si>
    <t>库存商品—镀膜机（0925 DH-4）</t>
    <phoneticPr fontId="1" type="noConversion"/>
  </si>
  <si>
    <t>140801</t>
    <phoneticPr fontId="1" type="noConversion"/>
  </si>
  <si>
    <t>140802</t>
    <phoneticPr fontId="1" type="noConversion"/>
  </si>
  <si>
    <t>委托加工物资—电镀件</t>
    <phoneticPr fontId="1" type="noConversion"/>
  </si>
  <si>
    <t>委托加工物资—电解件</t>
    <phoneticPr fontId="1" type="noConversion"/>
  </si>
  <si>
    <t>140401</t>
    <phoneticPr fontId="1" type="noConversion"/>
  </si>
  <si>
    <t>材料成本差异—不锈钢板</t>
    <phoneticPr fontId="1" type="noConversion"/>
  </si>
  <si>
    <t>14040101</t>
    <phoneticPr fontId="1" type="noConversion"/>
  </si>
  <si>
    <t>14040102</t>
    <phoneticPr fontId="1" type="noConversion"/>
  </si>
  <si>
    <t>材料成本差异—不锈钢板（14m/m）</t>
    <phoneticPr fontId="1" type="noConversion"/>
  </si>
  <si>
    <t>材料成本差异—不锈钢板（30m/m）</t>
    <phoneticPr fontId="1" type="noConversion"/>
  </si>
  <si>
    <t>140402</t>
    <phoneticPr fontId="1" type="noConversion"/>
  </si>
  <si>
    <t>材料成本差异—不锈钢管</t>
    <phoneticPr fontId="1" type="noConversion"/>
  </si>
  <si>
    <t>14040201</t>
    <phoneticPr fontId="1" type="noConversion"/>
  </si>
  <si>
    <t>14040202</t>
    <phoneticPr fontId="1" type="noConversion"/>
  </si>
  <si>
    <t>材料成本差异—不锈钢管（25mm）</t>
    <phoneticPr fontId="1" type="noConversion"/>
  </si>
  <si>
    <t>材料成本差异—不锈钢管（70mm）</t>
    <phoneticPr fontId="1" type="noConversion"/>
  </si>
  <si>
    <t>材料成本差异—铝板（26m/m）</t>
  </si>
  <si>
    <t>材料成本差异—铝管（30mm）</t>
  </si>
  <si>
    <t>材料成本差异—减压器</t>
  </si>
  <si>
    <t>材料成本差异—真空泵</t>
  </si>
  <si>
    <t>材料成本差异—原煤</t>
  </si>
  <si>
    <t>140403</t>
    <phoneticPr fontId="1" type="noConversion"/>
  </si>
  <si>
    <t>140404</t>
  </si>
  <si>
    <t>140405</t>
  </si>
  <si>
    <t>140406</t>
  </si>
  <si>
    <t>140407</t>
  </si>
  <si>
    <t>140408</t>
  </si>
  <si>
    <t>材料成本差异—周转材料（包装物）</t>
    <phoneticPr fontId="1" type="noConversion"/>
  </si>
  <si>
    <t>材料成本差异—控制仪</t>
    <phoneticPr fontId="1" type="noConversion"/>
  </si>
  <si>
    <t>材料成本差异—电镀件</t>
    <phoneticPr fontId="1" type="noConversion"/>
  </si>
  <si>
    <t>140409</t>
  </si>
  <si>
    <t>147101</t>
    <phoneticPr fontId="1" type="noConversion"/>
  </si>
  <si>
    <t>存货跌价准备—原材料</t>
    <phoneticPr fontId="1" type="noConversion"/>
  </si>
  <si>
    <t>123101</t>
    <phoneticPr fontId="1" type="noConversion"/>
  </si>
  <si>
    <t>坏账准备—应收账款</t>
    <phoneticPr fontId="1" type="noConversion"/>
  </si>
  <si>
    <t>200102</t>
    <phoneticPr fontId="1" type="noConversion"/>
  </si>
  <si>
    <t>短期借款—中国工商银行开发区支行</t>
    <phoneticPr fontId="1" type="noConversion"/>
  </si>
  <si>
    <t>银行存款—中国工商银行沈河分理处</t>
    <phoneticPr fontId="1" type="noConversion"/>
  </si>
  <si>
    <t>银行存款—中国工商银行开发区支行</t>
    <phoneticPr fontId="1" type="noConversion"/>
  </si>
  <si>
    <t>科目代码</t>
    <phoneticPr fontId="1" type="noConversion"/>
  </si>
  <si>
    <t>会计科目名称</t>
    <phoneticPr fontId="1" type="noConversion"/>
  </si>
  <si>
    <t>10020102</t>
    <phoneticPr fontId="1" type="noConversion"/>
  </si>
  <si>
    <t>10020101</t>
    <phoneticPr fontId="1" type="noConversion"/>
  </si>
  <si>
    <t>001</t>
    <phoneticPr fontId="1" type="noConversion"/>
  </si>
  <si>
    <t>冲减暂估入账</t>
  </si>
  <si>
    <t>140305</t>
  </si>
  <si>
    <t>借</t>
  </si>
  <si>
    <t>贷</t>
  </si>
  <si>
    <t>002</t>
    <phoneticPr fontId="1" type="noConversion"/>
  </si>
  <si>
    <t>收到贷款</t>
    <phoneticPr fontId="1" type="noConversion"/>
  </si>
  <si>
    <t>10020101</t>
  </si>
  <si>
    <t>003</t>
    <phoneticPr fontId="1" type="noConversion"/>
  </si>
  <si>
    <t>提取现金</t>
    <phoneticPr fontId="1" type="noConversion"/>
  </si>
  <si>
    <t>1001</t>
  </si>
  <si>
    <t>购不锈钢板</t>
    <phoneticPr fontId="1" type="noConversion"/>
  </si>
  <si>
    <t>原材料—不锈钢板（30m/m）—鞍山钢铁公司</t>
    <phoneticPr fontId="1" type="noConversion"/>
  </si>
  <si>
    <t>22210101</t>
  </si>
  <si>
    <t>101201</t>
  </si>
  <si>
    <t>004-1/2</t>
    <phoneticPr fontId="1" type="noConversion"/>
  </si>
  <si>
    <t>004-2/2</t>
    <phoneticPr fontId="1" type="noConversion"/>
  </si>
  <si>
    <t>005</t>
    <phoneticPr fontId="1" type="noConversion"/>
  </si>
  <si>
    <t>004</t>
    <phoneticPr fontId="1" type="noConversion"/>
  </si>
  <si>
    <t>付备用金</t>
    <phoneticPr fontId="1" type="noConversion"/>
  </si>
  <si>
    <t>006</t>
    <phoneticPr fontId="1" type="noConversion"/>
  </si>
  <si>
    <t>办理银行汇票</t>
    <phoneticPr fontId="1" type="noConversion"/>
  </si>
  <si>
    <t>记账编号</t>
    <phoneticPr fontId="1" type="noConversion"/>
  </si>
  <si>
    <t>日期</t>
    <phoneticPr fontId="1" type="noConversion"/>
  </si>
  <si>
    <t>凭证编号</t>
    <phoneticPr fontId="1" type="noConversion"/>
  </si>
  <si>
    <t>出纳编号</t>
    <phoneticPr fontId="1" type="noConversion"/>
  </si>
  <si>
    <t>摘要</t>
    <phoneticPr fontId="1" type="noConversion"/>
  </si>
  <si>
    <t>科目代码</t>
    <phoneticPr fontId="1" type="noConversion"/>
  </si>
  <si>
    <t>科目名称</t>
    <phoneticPr fontId="1" type="noConversion"/>
  </si>
  <si>
    <t>借方金额</t>
    <phoneticPr fontId="1" type="noConversion"/>
  </si>
  <si>
    <t>贷方金额</t>
    <phoneticPr fontId="1" type="noConversion"/>
  </si>
  <si>
    <t>材料入库</t>
    <phoneticPr fontId="1" type="noConversion"/>
  </si>
  <si>
    <t>007</t>
    <phoneticPr fontId="1" type="noConversion"/>
  </si>
  <si>
    <t>购劳保用品</t>
    <phoneticPr fontId="1" type="noConversion"/>
  </si>
  <si>
    <t>008</t>
    <phoneticPr fontId="1" type="noConversion"/>
  </si>
  <si>
    <t>购办公用品</t>
    <phoneticPr fontId="1" type="noConversion"/>
  </si>
  <si>
    <t>660201</t>
  </si>
  <si>
    <t>50010202</t>
  </si>
  <si>
    <t>009</t>
    <phoneticPr fontId="1" type="noConversion"/>
  </si>
  <si>
    <t>原材料—控制仪（上海威达公司）</t>
    <phoneticPr fontId="1" type="noConversion"/>
  </si>
  <si>
    <t>材料采购—上海威达公司（控制仪）</t>
    <phoneticPr fontId="1" type="noConversion"/>
  </si>
  <si>
    <t>140410</t>
    <phoneticPr fontId="1" type="noConversion"/>
  </si>
  <si>
    <t>222110</t>
    <phoneticPr fontId="1" type="noConversion"/>
  </si>
  <si>
    <t>010</t>
    <phoneticPr fontId="1" type="noConversion"/>
  </si>
  <si>
    <t>收到货款</t>
    <phoneticPr fontId="1" type="noConversion"/>
  </si>
  <si>
    <t>011</t>
    <phoneticPr fontId="1" type="noConversion"/>
  </si>
  <si>
    <t>购东软股份股票</t>
    <phoneticPr fontId="1" type="noConversion"/>
  </si>
  <si>
    <t>11010101</t>
  </si>
  <si>
    <t>113102</t>
  </si>
  <si>
    <t>101203</t>
  </si>
  <si>
    <t>012</t>
    <phoneticPr fontId="1" type="noConversion"/>
  </si>
  <si>
    <t>012-1/2</t>
    <phoneticPr fontId="1" type="noConversion"/>
  </si>
  <si>
    <t>领用材料</t>
    <phoneticPr fontId="1" type="noConversion"/>
  </si>
  <si>
    <t>140307</t>
  </si>
  <si>
    <t>012-2/2</t>
    <phoneticPr fontId="1" type="noConversion"/>
  </si>
  <si>
    <t>生产成本—基本生产成本（镀膜机DH—3）</t>
    <phoneticPr fontId="1" type="noConversion"/>
  </si>
  <si>
    <t>生产成本—基本生产成本（镀膜机DH—4-1105）</t>
    <phoneticPr fontId="1" type="noConversion"/>
  </si>
  <si>
    <t>生产成本—基本生产成本（镀膜机DH—4-1219）</t>
    <phoneticPr fontId="1" type="noConversion"/>
  </si>
  <si>
    <t>生产成本—基本生产成本（镀膜机DH—6）</t>
    <phoneticPr fontId="1" type="noConversion"/>
  </si>
  <si>
    <t>140306</t>
  </si>
  <si>
    <t>013</t>
    <phoneticPr fontId="1" type="noConversion"/>
  </si>
  <si>
    <t>112201</t>
  </si>
  <si>
    <t>014</t>
    <phoneticPr fontId="1" type="noConversion"/>
  </si>
  <si>
    <t>存现</t>
    <phoneticPr fontId="1" type="noConversion"/>
  </si>
  <si>
    <t>015</t>
    <phoneticPr fontId="1" type="noConversion"/>
  </si>
  <si>
    <t>购减压器</t>
    <phoneticPr fontId="1" type="noConversion"/>
  </si>
  <si>
    <t>材料采购—北京汉泰集团公司（减压器）</t>
    <phoneticPr fontId="1" type="noConversion"/>
  </si>
  <si>
    <t>015-1/2</t>
    <phoneticPr fontId="1" type="noConversion"/>
  </si>
  <si>
    <t>015-2/2</t>
    <phoneticPr fontId="1" type="noConversion"/>
  </si>
  <si>
    <t>016</t>
    <phoneticPr fontId="1" type="noConversion"/>
  </si>
  <si>
    <t>报销月票</t>
    <phoneticPr fontId="1" type="noConversion"/>
  </si>
  <si>
    <t>017</t>
    <phoneticPr fontId="1" type="noConversion"/>
  </si>
  <si>
    <t>领用材料</t>
    <phoneticPr fontId="1" type="noConversion"/>
  </si>
  <si>
    <t>14110201</t>
  </si>
  <si>
    <t>14030101</t>
  </si>
  <si>
    <t>018</t>
    <phoneticPr fontId="1" type="noConversion"/>
  </si>
  <si>
    <t>购支票</t>
    <phoneticPr fontId="1" type="noConversion"/>
  </si>
  <si>
    <t>019</t>
    <phoneticPr fontId="1" type="noConversion"/>
  </si>
  <si>
    <t>购货车</t>
    <phoneticPr fontId="1" type="noConversion"/>
  </si>
  <si>
    <t>016</t>
    <phoneticPr fontId="1" type="noConversion"/>
  </si>
  <si>
    <t>112207</t>
  </si>
  <si>
    <t>112207</t>
    <phoneticPr fontId="1" type="noConversion"/>
  </si>
  <si>
    <t>应收账款—武汉弘毅公司</t>
    <phoneticPr fontId="1" type="noConversion"/>
  </si>
  <si>
    <t>6001</t>
  </si>
  <si>
    <t>结转成本</t>
    <phoneticPr fontId="1" type="noConversion"/>
  </si>
  <si>
    <t>640101</t>
  </si>
  <si>
    <t>140601</t>
  </si>
  <si>
    <t>021</t>
    <phoneticPr fontId="1" type="noConversion"/>
  </si>
  <si>
    <t>商业汇票到期收回</t>
    <phoneticPr fontId="1" type="noConversion"/>
  </si>
  <si>
    <t>017</t>
    <phoneticPr fontId="1" type="noConversion"/>
  </si>
  <si>
    <t>112101</t>
  </si>
  <si>
    <t>022</t>
    <phoneticPr fontId="1" type="noConversion"/>
  </si>
  <si>
    <t>018</t>
    <phoneticPr fontId="1" type="noConversion"/>
  </si>
  <si>
    <t>周光润报销汽油费</t>
    <phoneticPr fontId="1" type="noConversion"/>
  </si>
  <si>
    <t>020-1/2</t>
  </si>
  <si>
    <t>020-1/2</t>
    <phoneticPr fontId="1" type="noConversion"/>
  </si>
  <si>
    <t>020-2/2</t>
  </si>
  <si>
    <t>020-2/2</t>
    <phoneticPr fontId="1" type="noConversion"/>
  </si>
  <si>
    <t>023-1/2</t>
    <phoneticPr fontId="1" type="noConversion"/>
  </si>
  <si>
    <t>019</t>
    <phoneticPr fontId="1" type="noConversion"/>
  </si>
  <si>
    <t>支付加工费</t>
    <phoneticPr fontId="1" type="noConversion"/>
  </si>
  <si>
    <t>140801</t>
  </si>
  <si>
    <t>023-2/2</t>
    <phoneticPr fontId="1" type="noConversion"/>
  </si>
  <si>
    <t>材料入库</t>
    <phoneticPr fontId="1" type="noConversion"/>
  </si>
  <si>
    <t>140309</t>
  </si>
  <si>
    <t>140309</t>
    <phoneticPr fontId="1" type="noConversion"/>
  </si>
  <si>
    <t>原材料—电镀件</t>
    <phoneticPr fontId="1" type="noConversion"/>
  </si>
  <si>
    <t>140410</t>
  </si>
  <si>
    <t>024</t>
    <phoneticPr fontId="1" type="noConversion"/>
  </si>
  <si>
    <t>收到现金股利</t>
    <phoneticPr fontId="1" type="noConversion"/>
  </si>
  <si>
    <t>应交税费—增值税（进项税额转出）</t>
    <phoneticPr fontId="1" type="noConversion"/>
  </si>
  <si>
    <t>22210105</t>
  </si>
  <si>
    <t>22210105</t>
    <phoneticPr fontId="1" type="noConversion"/>
  </si>
  <si>
    <t>222102</t>
    <phoneticPr fontId="1" type="noConversion"/>
  </si>
  <si>
    <t>应交税费—企业所得税</t>
    <phoneticPr fontId="1" type="noConversion"/>
  </si>
  <si>
    <t>025-1/2</t>
    <phoneticPr fontId="1" type="noConversion"/>
  </si>
  <si>
    <t>020</t>
    <phoneticPr fontId="1" type="noConversion"/>
  </si>
  <si>
    <t>021</t>
    <phoneticPr fontId="1" type="noConversion"/>
  </si>
  <si>
    <t>缴纳税款</t>
    <phoneticPr fontId="1" type="noConversion"/>
  </si>
  <si>
    <t>025-2/2</t>
    <phoneticPr fontId="1" type="noConversion"/>
  </si>
  <si>
    <t>026</t>
    <phoneticPr fontId="1" type="noConversion"/>
  </si>
  <si>
    <t>022</t>
    <phoneticPr fontId="1" type="noConversion"/>
  </si>
  <si>
    <t>023</t>
    <phoneticPr fontId="1" type="noConversion"/>
  </si>
  <si>
    <t>报销邮电费</t>
    <phoneticPr fontId="1" type="noConversion"/>
  </si>
  <si>
    <t>027</t>
    <phoneticPr fontId="1" type="noConversion"/>
  </si>
  <si>
    <t>购买账簿凭证</t>
    <phoneticPr fontId="1" type="noConversion"/>
  </si>
  <si>
    <t>028</t>
    <phoneticPr fontId="1" type="noConversion"/>
  </si>
  <si>
    <t>025</t>
    <phoneticPr fontId="1" type="noConversion"/>
  </si>
  <si>
    <t>销售材料</t>
    <phoneticPr fontId="1" type="noConversion"/>
  </si>
  <si>
    <t>605101</t>
  </si>
  <si>
    <t>605101</t>
    <phoneticPr fontId="1" type="noConversion"/>
  </si>
  <si>
    <t>其他业务收入—材料收入</t>
    <phoneticPr fontId="1" type="noConversion"/>
  </si>
  <si>
    <t>028-1/2</t>
    <phoneticPr fontId="1" type="noConversion"/>
  </si>
  <si>
    <t>028-2/2</t>
    <phoneticPr fontId="1" type="noConversion"/>
  </si>
  <si>
    <t>640201</t>
  </si>
  <si>
    <t>640201</t>
    <phoneticPr fontId="1" type="noConversion"/>
  </si>
  <si>
    <t>其他业务成本—材料成本</t>
    <phoneticPr fontId="1" type="noConversion"/>
  </si>
  <si>
    <t>141101</t>
  </si>
  <si>
    <t>销售商品</t>
    <phoneticPr fontId="1" type="noConversion"/>
  </si>
  <si>
    <t>112208</t>
  </si>
  <si>
    <t>112208</t>
    <phoneticPr fontId="1" type="noConversion"/>
  </si>
  <si>
    <t>应收账款—北京科航公司</t>
    <phoneticPr fontId="1" type="noConversion"/>
  </si>
  <si>
    <t>600102</t>
  </si>
  <si>
    <t>605102</t>
  </si>
  <si>
    <t>605103</t>
  </si>
  <si>
    <t>其他业务收入—出租无形资产收入</t>
    <phoneticPr fontId="1" type="noConversion"/>
  </si>
  <si>
    <t>其他业务收入—出租固定资产收入</t>
    <phoneticPr fontId="1" type="noConversion"/>
  </si>
  <si>
    <t>630101</t>
    <phoneticPr fontId="1" type="noConversion"/>
  </si>
  <si>
    <t>630102</t>
  </si>
  <si>
    <t>630103</t>
  </si>
  <si>
    <t>营业外收入—罚没收入</t>
    <phoneticPr fontId="1" type="noConversion"/>
  </si>
  <si>
    <t>营业外收入—待处理财产损益</t>
    <phoneticPr fontId="1" type="noConversion"/>
  </si>
  <si>
    <t>670101</t>
    <phoneticPr fontId="1" type="noConversion"/>
  </si>
  <si>
    <t>资产减值损失—计提坏账准备</t>
    <phoneticPr fontId="1" type="noConversion"/>
  </si>
  <si>
    <t>690101</t>
    <phoneticPr fontId="1" type="noConversion"/>
  </si>
  <si>
    <t>以前年度损益调整—盘盈固定资产</t>
    <phoneticPr fontId="1" type="noConversion"/>
  </si>
  <si>
    <t>640101</t>
    <phoneticPr fontId="1" type="noConversion"/>
  </si>
  <si>
    <t>640103</t>
  </si>
  <si>
    <t>640104</t>
  </si>
  <si>
    <t>主营业务成本—镀膜机（DH-3）</t>
    <phoneticPr fontId="1" type="noConversion"/>
  </si>
  <si>
    <t>主营业务成本—镀膜机（DH-4 1105）</t>
    <phoneticPr fontId="1" type="noConversion"/>
  </si>
  <si>
    <t>主营业务成本—镀膜机（DH-6）</t>
  </si>
  <si>
    <t>640202</t>
  </si>
  <si>
    <t>640203</t>
  </si>
  <si>
    <t>其他业务成本—营业税</t>
    <phoneticPr fontId="1" type="noConversion"/>
  </si>
  <si>
    <t>其他业务成本—附加费</t>
    <phoneticPr fontId="1" type="noConversion"/>
  </si>
  <si>
    <t>671101</t>
  </si>
  <si>
    <t>671101</t>
    <phoneticPr fontId="1" type="noConversion"/>
  </si>
  <si>
    <t>671102</t>
  </si>
  <si>
    <t>671103</t>
  </si>
  <si>
    <t>671104</t>
  </si>
  <si>
    <t>营业外支出—捐赠支出</t>
    <phoneticPr fontId="1" type="noConversion"/>
  </si>
  <si>
    <t>营业外支出—罚没支出</t>
    <phoneticPr fontId="1" type="noConversion"/>
  </si>
  <si>
    <t>营业外支出—债务重组损失</t>
    <phoneticPr fontId="1" type="noConversion"/>
  </si>
  <si>
    <t>640301</t>
    <phoneticPr fontId="1" type="noConversion"/>
  </si>
  <si>
    <t>640302</t>
  </si>
  <si>
    <t>640303</t>
  </si>
  <si>
    <t>640304</t>
  </si>
  <si>
    <t>营业税金及附加—营业税</t>
    <phoneticPr fontId="1" type="noConversion"/>
  </si>
  <si>
    <t>营业税金及附加—城建税</t>
    <phoneticPr fontId="1" type="noConversion"/>
  </si>
  <si>
    <t>营业税金及附加—教育费附加</t>
    <phoneticPr fontId="1" type="noConversion"/>
  </si>
  <si>
    <t>营业税金及附加—地方教育费附加</t>
    <phoneticPr fontId="1" type="noConversion"/>
  </si>
  <si>
    <t>680101</t>
    <phoneticPr fontId="1" type="noConversion"/>
  </si>
  <si>
    <t>680102</t>
    <phoneticPr fontId="1" type="noConversion"/>
  </si>
  <si>
    <t>所得税费用—当期所得税</t>
    <phoneticPr fontId="1" type="noConversion"/>
  </si>
  <si>
    <t>所得税费用—递延所得税</t>
    <phoneticPr fontId="1" type="noConversion"/>
  </si>
  <si>
    <t>611101</t>
    <phoneticPr fontId="1" type="noConversion"/>
  </si>
  <si>
    <t>投资收益—债券收益</t>
    <phoneticPr fontId="1" type="noConversion"/>
  </si>
  <si>
    <t>029-1/2</t>
    <phoneticPr fontId="1" type="noConversion"/>
  </si>
  <si>
    <t>029-2/2</t>
    <phoneticPr fontId="1" type="noConversion"/>
  </si>
  <si>
    <t>领用材料</t>
    <phoneticPr fontId="1" type="noConversion"/>
  </si>
  <si>
    <t>029-2/2</t>
    <phoneticPr fontId="1" type="noConversion"/>
  </si>
  <si>
    <t>030</t>
    <phoneticPr fontId="1" type="noConversion"/>
  </si>
  <si>
    <t>购电机</t>
    <phoneticPr fontId="1" type="noConversion"/>
  </si>
  <si>
    <t>160502</t>
  </si>
  <si>
    <t>026</t>
    <phoneticPr fontId="1" type="noConversion"/>
  </si>
  <si>
    <t>处置车床</t>
    <phoneticPr fontId="1" type="noConversion"/>
  </si>
  <si>
    <t>160601</t>
  </si>
  <si>
    <t>营业外支出—处置固定资产净损失</t>
    <phoneticPr fontId="1" type="noConversion"/>
  </si>
  <si>
    <t>031-1/3</t>
    <phoneticPr fontId="1" type="noConversion"/>
  </si>
  <si>
    <t>031-2/3</t>
    <phoneticPr fontId="1" type="noConversion"/>
  </si>
  <si>
    <t>031-3/3</t>
    <phoneticPr fontId="1" type="noConversion"/>
  </si>
  <si>
    <t>032</t>
    <phoneticPr fontId="1" type="noConversion"/>
  </si>
  <si>
    <t>领用工程物资</t>
    <phoneticPr fontId="1" type="noConversion"/>
  </si>
  <si>
    <t>160401</t>
  </si>
  <si>
    <t>160501</t>
  </si>
  <si>
    <t>033</t>
    <phoneticPr fontId="1" type="noConversion"/>
  </si>
  <si>
    <t>027</t>
    <phoneticPr fontId="1" type="noConversion"/>
  </si>
  <si>
    <t>商业承兑汇票贴现</t>
    <phoneticPr fontId="1" type="noConversion"/>
  </si>
  <si>
    <t>112102</t>
  </si>
  <si>
    <t>034-1/2</t>
    <phoneticPr fontId="1" type="noConversion"/>
  </si>
  <si>
    <t>028</t>
    <phoneticPr fontId="1" type="noConversion"/>
  </si>
  <si>
    <t>购不锈钢板</t>
    <phoneticPr fontId="1" type="noConversion"/>
  </si>
  <si>
    <t>140106</t>
  </si>
  <si>
    <t>材料采购—鞍山钢铁公司（不锈钢板30m/m）</t>
    <phoneticPr fontId="1" type="noConversion"/>
  </si>
  <si>
    <t>材料采购—鞍山钢铁公司（不锈钢板14m/m）</t>
    <phoneticPr fontId="1" type="noConversion"/>
  </si>
  <si>
    <t>034-2/2</t>
    <phoneticPr fontId="1" type="noConversion"/>
  </si>
  <si>
    <t>14040101</t>
  </si>
  <si>
    <t>035-1/2</t>
    <phoneticPr fontId="1" type="noConversion"/>
  </si>
  <si>
    <t>029</t>
    <phoneticPr fontId="1" type="noConversion"/>
  </si>
  <si>
    <t>购不锈钢管</t>
    <phoneticPr fontId="1" type="noConversion"/>
  </si>
  <si>
    <t>140107</t>
  </si>
  <si>
    <t>材料采购—沈阳劝成钢材经销部（不锈钢管70mm）</t>
    <phoneticPr fontId="1" type="noConversion"/>
  </si>
  <si>
    <t>035-2/2</t>
    <phoneticPr fontId="1" type="noConversion"/>
  </si>
  <si>
    <t>材料入库</t>
    <phoneticPr fontId="1" type="noConversion"/>
  </si>
  <si>
    <t>14030202</t>
  </si>
  <si>
    <t>14040202</t>
  </si>
  <si>
    <t>036</t>
    <phoneticPr fontId="1" type="noConversion"/>
  </si>
  <si>
    <t>生产领用材料</t>
    <phoneticPr fontId="1" type="noConversion"/>
  </si>
  <si>
    <t>113201</t>
  </si>
  <si>
    <t>037</t>
    <phoneticPr fontId="1" type="noConversion"/>
  </si>
  <si>
    <t>收到债券利息</t>
    <phoneticPr fontId="1" type="noConversion"/>
  </si>
  <si>
    <t>030</t>
    <phoneticPr fontId="1" type="noConversion"/>
  </si>
  <si>
    <t>038</t>
    <phoneticPr fontId="1" type="noConversion"/>
  </si>
  <si>
    <t>031</t>
    <phoneticPr fontId="1" type="noConversion"/>
  </si>
  <si>
    <t>付包装物押金</t>
    <phoneticPr fontId="1" type="noConversion"/>
  </si>
  <si>
    <t>122109</t>
  </si>
  <si>
    <t>其他应收款—鞍山钢铁公司</t>
    <phoneticPr fontId="1" type="noConversion"/>
  </si>
  <si>
    <t>生产成本—基本生产成本（镀膜机DH—4）</t>
  </si>
  <si>
    <t>生产成本—基本生产成本（镀膜机DH—4-0925）</t>
    <phoneticPr fontId="1" type="noConversion"/>
  </si>
  <si>
    <t>500101</t>
    <phoneticPr fontId="1" type="noConversion"/>
  </si>
  <si>
    <t>生产成本—基本生产成本</t>
    <phoneticPr fontId="1" type="noConversion"/>
  </si>
  <si>
    <t>50010102</t>
    <phoneticPr fontId="1" type="noConversion"/>
  </si>
  <si>
    <t>50010103</t>
    <phoneticPr fontId="1" type="noConversion"/>
  </si>
  <si>
    <t>50010104</t>
    <phoneticPr fontId="1" type="noConversion"/>
  </si>
  <si>
    <t>生产成本—基本生产成本（镀膜机DH—5）</t>
    <phoneticPr fontId="1" type="noConversion"/>
  </si>
  <si>
    <t>5001010201</t>
    <phoneticPr fontId="1" type="noConversion"/>
  </si>
  <si>
    <t>5001010202</t>
  </si>
  <si>
    <t>5001010202</t>
    <phoneticPr fontId="1" type="noConversion"/>
  </si>
  <si>
    <t>5001010203</t>
    <phoneticPr fontId="1" type="noConversion"/>
  </si>
  <si>
    <t>112209</t>
  </si>
  <si>
    <t>112209</t>
    <phoneticPr fontId="1" type="noConversion"/>
  </si>
  <si>
    <t>应收账款—深圳电子镀膜厂</t>
    <phoneticPr fontId="1" type="noConversion"/>
  </si>
  <si>
    <t>销售镀膜机</t>
    <phoneticPr fontId="1" type="noConversion"/>
  </si>
  <si>
    <t>其他业务收入</t>
    <phoneticPr fontId="1" type="noConversion"/>
  </si>
  <si>
    <t>主营业务收入—镀膜机DH-3</t>
    <phoneticPr fontId="1" type="noConversion"/>
  </si>
  <si>
    <t>主营业务收入—镀膜机DH-4</t>
    <phoneticPr fontId="1" type="noConversion"/>
  </si>
  <si>
    <t>主营业务收入—镀膜机DH-4（0925）</t>
    <phoneticPr fontId="1" type="noConversion"/>
  </si>
  <si>
    <t>主营业务收入—镀膜机DH-4（1105）</t>
    <phoneticPr fontId="1" type="noConversion"/>
  </si>
  <si>
    <t>主营业务收入—镀膜机DH-4（1219）</t>
    <phoneticPr fontId="1" type="noConversion"/>
  </si>
  <si>
    <t>主营业务收入—镀膜机DH-5</t>
    <phoneticPr fontId="1" type="noConversion"/>
  </si>
  <si>
    <t>主营业务收入—镀膜机DH-6</t>
    <phoneticPr fontId="1" type="noConversion"/>
  </si>
  <si>
    <t>600101</t>
    <phoneticPr fontId="1" type="noConversion"/>
  </si>
  <si>
    <t>600102</t>
    <phoneticPr fontId="1" type="noConversion"/>
  </si>
  <si>
    <t>60010201</t>
  </si>
  <si>
    <t>60010201</t>
    <phoneticPr fontId="1" type="noConversion"/>
  </si>
  <si>
    <t>60010202</t>
    <phoneticPr fontId="1" type="noConversion"/>
  </si>
  <si>
    <t>60010203</t>
    <phoneticPr fontId="1" type="noConversion"/>
  </si>
  <si>
    <t>600103</t>
    <phoneticPr fontId="1" type="noConversion"/>
  </si>
  <si>
    <t>600104</t>
    <phoneticPr fontId="1" type="noConversion"/>
  </si>
  <si>
    <t>销售领用材料</t>
    <phoneticPr fontId="1" type="noConversion"/>
  </si>
  <si>
    <t>039-1/2</t>
    <phoneticPr fontId="1" type="noConversion"/>
  </si>
  <si>
    <t>039-2/2</t>
    <phoneticPr fontId="1" type="noConversion"/>
  </si>
  <si>
    <t>040</t>
    <phoneticPr fontId="1" type="noConversion"/>
  </si>
  <si>
    <t>032</t>
    <phoneticPr fontId="1" type="noConversion"/>
  </si>
  <si>
    <t>收到前欠货款</t>
    <phoneticPr fontId="1" type="noConversion"/>
  </si>
  <si>
    <t>140304</t>
  </si>
  <si>
    <t>报废钻床</t>
    <phoneticPr fontId="1" type="noConversion"/>
  </si>
  <si>
    <t>累计折旧—基本车间</t>
  </si>
  <si>
    <t>累计折旧—基本车间（房屋建筑物）</t>
  </si>
  <si>
    <t>累计折旧—基本车间（机器设备）</t>
  </si>
  <si>
    <t>累计折旧—基本车间（其他）</t>
  </si>
  <si>
    <t>累计折旧—动力车间</t>
  </si>
  <si>
    <t>累计折旧—动力车间（房屋建筑物）</t>
  </si>
  <si>
    <t>累计折旧—动力车间（其他）</t>
  </si>
  <si>
    <t>累计折旧—运输部门</t>
  </si>
  <si>
    <t>累计折旧—运输部门（房屋建筑物）</t>
  </si>
  <si>
    <t>累计折旧—运输部门（运输设备）</t>
  </si>
  <si>
    <t>累计折旧—运输部门（其他）</t>
  </si>
  <si>
    <t>累计折旧—管理部门</t>
  </si>
  <si>
    <t>累计折旧—管理部门（房屋建筑物）</t>
  </si>
  <si>
    <t>累计折旧—管理部门（设备）</t>
  </si>
  <si>
    <t>累计折旧—管理部门（其他）</t>
  </si>
  <si>
    <t>160201</t>
    <phoneticPr fontId="1" type="noConversion"/>
  </si>
  <si>
    <t>160202</t>
  </si>
  <si>
    <t>160203</t>
  </si>
  <si>
    <t>160204</t>
  </si>
  <si>
    <t>160205</t>
  </si>
  <si>
    <t>160206</t>
  </si>
  <si>
    <t>160207</t>
  </si>
  <si>
    <t>160208</t>
  </si>
  <si>
    <t>160209</t>
  </si>
  <si>
    <t>160210</t>
  </si>
  <si>
    <t>160211</t>
  </si>
  <si>
    <t>160212</t>
  </si>
  <si>
    <t>160213</t>
  </si>
  <si>
    <t>160214</t>
  </si>
  <si>
    <t>160215</t>
  </si>
  <si>
    <t>051-1/4</t>
    <phoneticPr fontId="1" type="noConversion"/>
  </si>
  <si>
    <t>051-2/4</t>
    <phoneticPr fontId="1" type="noConversion"/>
  </si>
  <si>
    <t>付清理费</t>
    <phoneticPr fontId="1" type="noConversion"/>
  </si>
  <si>
    <t>051-3/4</t>
    <phoneticPr fontId="1" type="noConversion"/>
  </si>
  <si>
    <t>处置车床</t>
    <phoneticPr fontId="1" type="noConversion"/>
  </si>
  <si>
    <t>051-4/4</t>
    <phoneticPr fontId="1" type="noConversion"/>
  </si>
  <si>
    <t>处置车床损失</t>
    <phoneticPr fontId="1" type="noConversion"/>
  </si>
  <si>
    <t>052</t>
    <phoneticPr fontId="1" type="noConversion"/>
  </si>
  <si>
    <t>出租无形资产</t>
    <phoneticPr fontId="1" type="noConversion"/>
  </si>
  <si>
    <t>购原煤</t>
    <phoneticPr fontId="1" type="noConversion"/>
  </si>
  <si>
    <t>053-1/2</t>
    <phoneticPr fontId="1" type="noConversion"/>
  </si>
  <si>
    <t>053-2/2</t>
    <phoneticPr fontId="1" type="noConversion"/>
  </si>
  <si>
    <t>材料入库</t>
    <phoneticPr fontId="1" type="noConversion"/>
  </si>
  <si>
    <t>140108</t>
  </si>
  <si>
    <t>054</t>
    <phoneticPr fontId="1" type="noConversion"/>
  </si>
  <si>
    <t>购买国库券</t>
    <phoneticPr fontId="1" type="noConversion"/>
  </si>
  <si>
    <t>150301</t>
    <phoneticPr fontId="1" type="noConversion"/>
  </si>
  <si>
    <t>可供出售金融资产—国债</t>
    <phoneticPr fontId="1" type="noConversion"/>
  </si>
  <si>
    <t>15030101</t>
  </si>
  <si>
    <t>15030101</t>
    <phoneticPr fontId="1" type="noConversion"/>
  </si>
  <si>
    <t>15030102</t>
  </si>
  <si>
    <t>可供出售金融资产—成本（面值）—国债</t>
    <phoneticPr fontId="1" type="noConversion"/>
  </si>
  <si>
    <t>可供出售金融资产—利息调整—国债</t>
    <phoneticPr fontId="1" type="noConversion"/>
  </si>
  <si>
    <t>转让股票</t>
    <phoneticPr fontId="1" type="noConversion"/>
  </si>
  <si>
    <t>611101</t>
  </si>
  <si>
    <t>611102</t>
  </si>
  <si>
    <t>055-1/2</t>
    <phoneticPr fontId="1" type="noConversion"/>
  </si>
  <si>
    <t>055-2/2</t>
    <phoneticPr fontId="1" type="noConversion"/>
  </si>
  <si>
    <t>结转公允价值变动</t>
    <phoneticPr fontId="1" type="noConversion"/>
  </si>
  <si>
    <t>投资收益—股票收益</t>
    <phoneticPr fontId="1" type="noConversion"/>
  </si>
  <si>
    <t>056</t>
    <phoneticPr fontId="1" type="noConversion"/>
  </si>
  <si>
    <t>收到股利</t>
    <phoneticPr fontId="1" type="noConversion"/>
  </si>
  <si>
    <t>113101</t>
  </si>
  <si>
    <t>057</t>
    <phoneticPr fontId="1" type="noConversion"/>
  </si>
  <si>
    <t>报销罚款</t>
    <phoneticPr fontId="1" type="noConversion"/>
  </si>
  <si>
    <t>销售镀膜机</t>
    <phoneticPr fontId="1" type="noConversion"/>
  </si>
  <si>
    <t>10020101</t>
    <phoneticPr fontId="1" type="noConversion"/>
  </si>
  <si>
    <t>600101</t>
    <phoneticPr fontId="1" type="noConversion"/>
  </si>
  <si>
    <t>058-1/2</t>
    <phoneticPr fontId="1" type="noConversion"/>
  </si>
  <si>
    <t>058-2/2</t>
    <phoneticPr fontId="1" type="noConversion"/>
  </si>
  <si>
    <t>销售领用材料</t>
    <phoneticPr fontId="1" type="noConversion"/>
  </si>
  <si>
    <t>660102</t>
    <phoneticPr fontId="1" type="noConversion"/>
  </si>
  <si>
    <t>141101</t>
    <phoneticPr fontId="1" type="noConversion"/>
  </si>
  <si>
    <t>059</t>
    <phoneticPr fontId="1" type="noConversion"/>
  </si>
  <si>
    <t>还短期借款</t>
    <phoneticPr fontId="1" type="noConversion"/>
  </si>
  <si>
    <t>200101</t>
    <phoneticPr fontId="1" type="noConversion"/>
  </si>
  <si>
    <t>660301</t>
    <phoneticPr fontId="1" type="noConversion"/>
  </si>
  <si>
    <t>060</t>
    <phoneticPr fontId="1" type="noConversion"/>
  </si>
  <si>
    <t>预付展销费</t>
    <phoneticPr fontId="1" type="noConversion"/>
  </si>
  <si>
    <t>112303</t>
  </si>
  <si>
    <t>预付账款—北京真空产品展销会</t>
    <phoneticPr fontId="1" type="noConversion"/>
  </si>
  <si>
    <t>112303</t>
    <phoneticPr fontId="1" type="noConversion"/>
  </si>
  <si>
    <t>061</t>
    <phoneticPr fontId="1" type="noConversion"/>
  </si>
  <si>
    <t>债券到期收回</t>
    <phoneticPr fontId="1" type="noConversion"/>
  </si>
  <si>
    <t>11010201</t>
    <phoneticPr fontId="1" type="noConversion"/>
  </si>
  <si>
    <t>11010202</t>
    <phoneticPr fontId="1" type="noConversion"/>
  </si>
  <si>
    <t>611102</t>
    <phoneticPr fontId="1" type="noConversion"/>
  </si>
  <si>
    <t>062</t>
    <phoneticPr fontId="1" type="noConversion"/>
  </si>
  <si>
    <t>报销差旅费</t>
    <phoneticPr fontId="1" type="noConversion"/>
  </si>
  <si>
    <t>660207</t>
    <phoneticPr fontId="1" type="noConversion"/>
  </si>
  <si>
    <t>1001</t>
    <phoneticPr fontId="1" type="noConversion"/>
  </si>
  <si>
    <t>063</t>
    <phoneticPr fontId="1" type="noConversion"/>
  </si>
  <si>
    <t>购买计算机</t>
    <phoneticPr fontId="1" type="noConversion"/>
  </si>
  <si>
    <t>16010402</t>
    <phoneticPr fontId="1" type="noConversion"/>
  </si>
  <si>
    <t>22210101</t>
    <phoneticPr fontId="1" type="noConversion"/>
  </si>
  <si>
    <t>064-1/2</t>
    <phoneticPr fontId="1" type="noConversion"/>
  </si>
  <si>
    <t>140106</t>
    <phoneticPr fontId="1" type="noConversion"/>
  </si>
  <si>
    <t>220207</t>
    <phoneticPr fontId="1" type="noConversion"/>
  </si>
  <si>
    <t>064-2/2</t>
    <phoneticPr fontId="1" type="noConversion"/>
  </si>
  <si>
    <t>购真空泵</t>
    <phoneticPr fontId="1" type="noConversion"/>
  </si>
  <si>
    <t>140306</t>
    <phoneticPr fontId="1" type="noConversion"/>
  </si>
  <si>
    <t>140406</t>
    <phoneticPr fontId="1" type="noConversion"/>
  </si>
  <si>
    <t>065-1/2</t>
    <phoneticPr fontId="1" type="noConversion"/>
  </si>
  <si>
    <t>出租固定资产</t>
    <phoneticPr fontId="1" type="noConversion"/>
  </si>
  <si>
    <t>220303</t>
    <phoneticPr fontId="1" type="noConversion"/>
  </si>
  <si>
    <t>预收账款—黄河机械厂</t>
    <phoneticPr fontId="1" type="noConversion"/>
  </si>
  <si>
    <t>065-2/2</t>
    <phoneticPr fontId="1" type="noConversion"/>
  </si>
  <si>
    <t>收租金收入</t>
    <phoneticPr fontId="1" type="noConversion"/>
  </si>
  <si>
    <t>066</t>
    <phoneticPr fontId="1" type="noConversion"/>
  </si>
  <si>
    <t>发放工资</t>
    <phoneticPr fontId="1" type="noConversion"/>
  </si>
  <si>
    <t>221101</t>
    <phoneticPr fontId="1" type="noConversion"/>
  </si>
  <si>
    <t>067-1/2</t>
    <phoneticPr fontId="1" type="noConversion"/>
  </si>
  <si>
    <t>缴纳工会经费</t>
    <phoneticPr fontId="1" type="noConversion"/>
  </si>
  <si>
    <t>221104</t>
    <phoneticPr fontId="1" type="noConversion"/>
  </si>
  <si>
    <t>067-2/2</t>
    <phoneticPr fontId="1" type="noConversion"/>
  </si>
  <si>
    <t>缴纳教育经费</t>
    <phoneticPr fontId="1" type="noConversion"/>
  </si>
  <si>
    <t>10020103</t>
  </si>
  <si>
    <t>银行存款—中国工商银行沈河分理处（专用账户）</t>
    <phoneticPr fontId="1" type="noConversion"/>
  </si>
  <si>
    <t>10020103</t>
    <phoneticPr fontId="1" type="noConversion"/>
  </si>
  <si>
    <t>068</t>
    <phoneticPr fontId="1" type="noConversion"/>
  </si>
  <si>
    <t>预付杂志费</t>
    <phoneticPr fontId="1" type="noConversion"/>
  </si>
  <si>
    <t>660201</t>
    <phoneticPr fontId="1" type="noConversion"/>
  </si>
  <si>
    <t>现金短款</t>
    <phoneticPr fontId="1" type="noConversion"/>
  </si>
  <si>
    <t>190101</t>
    <phoneticPr fontId="1" type="noConversion"/>
  </si>
  <si>
    <t>069-1/3</t>
    <phoneticPr fontId="1" type="noConversion"/>
  </si>
  <si>
    <t>122107</t>
    <phoneticPr fontId="1" type="noConversion"/>
  </si>
  <si>
    <t>069-2/3</t>
    <phoneticPr fontId="1" type="noConversion"/>
  </si>
  <si>
    <t>069-3/3</t>
    <phoneticPr fontId="1" type="noConversion"/>
  </si>
  <si>
    <t>070</t>
    <phoneticPr fontId="1" type="noConversion"/>
  </si>
  <si>
    <t>付业务招待费</t>
    <phoneticPr fontId="1" type="noConversion"/>
  </si>
  <si>
    <t>660203</t>
    <phoneticPr fontId="1" type="noConversion"/>
  </si>
  <si>
    <t>071</t>
    <phoneticPr fontId="1" type="noConversion"/>
  </si>
  <si>
    <t>结转生产成本</t>
    <phoneticPr fontId="1" type="noConversion"/>
  </si>
  <si>
    <t>140503</t>
  </si>
  <si>
    <t>库存商品—镀膜机（1105 DH-4）</t>
    <phoneticPr fontId="1" type="noConversion"/>
  </si>
  <si>
    <t>140503</t>
    <phoneticPr fontId="1" type="noConversion"/>
  </si>
  <si>
    <t>50010101</t>
    <phoneticPr fontId="1" type="noConversion"/>
  </si>
  <si>
    <t>5001010202</t>
    <phoneticPr fontId="1" type="noConversion"/>
  </si>
  <si>
    <t>072</t>
    <phoneticPr fontId="1" type="noConversion"/>
  </si>
  <si>
    <t>生产领用材料</t>
    <phoneticPr fontId="1" type="noConversion"/>
  </si>
  <si>
    <t>5001010203</t>
    <phoneticPr fontId="1" type="noConversion"/>
  </si>
  <si>
    <t>14030101</t>
    <phoneticPr fontId="1" type="noConversion"/>
  </si>
  <si>
    <t>14030102</t>
    <phoneticPr fontId="1" type="noConversion"/>
  </si>
  <si>
    <t>14030201</t>
    <phoneticPr fontId="1" type="noConversion"/>
  </si>
  <si>
    <t>073</t>
    <phoneticPr fontId="1" type="noConversion"/>
  </si>
  <si>
    <t>领用材料</t>
    <phoneticPr fontId="1" type="noConversion"/>
  </si>
  <si>
    <t>660208</t>
    <phoneticPr fontId="1" type="noConversion"/>
  </si>
  <si>
    <t>510111</t>
  </si>
  <si>
    <t>制造费用—材料费</t>
    <phoneticPr fontId="1" type="noConversion"/>
  </si>
  <si>
    <t>510110</t>
    <phoneticPr fontId="1" type="noConversion"/>
  </si>
  <si>
    <t>14110202</t>
    <phoneticPr fontId="1" type="noConversion"/>
  </si>
  <si>
    <t>074</t>
    <phoneticPr fontId="1" type="noConversion"/>
  </si>
  <si>
    <t>债务重组</t>
    <phoneticPr fontId="1" type="noConversion"/>
  </si>
  <si>
    <t>16010102</t>
    <phoneticPr fontId="1" type="noConversion"/>
  </si>
  <si>
    <t>112203</t>
    <phoneticPr fontId="1" type="noConversion"/>
  </si>
  <si>
    <t>075</t>
    <phoneticPr fontId="1" type="noConversion"/>
  </si>
  <si>
    <t>收到存款利息</t>
    <phoneticPr fontId="1" type="noConversion"/>
  </si>
  <si>
    <t>660304</t>
    <phoneticPr fontId="1" type="noConversion"/>
  </si>
  <si>
    <t>076</t>
    <phoneticPr fontId="1" type="noConversion"/>
  </si>
  <si>
    <t>付欠款</t>
    <phoneticPr fontId="1" type="noConversion"/>
  </si>
  <si>
    <t>077</t>
    <phoneticPr fontId="1" type="noConversion"/>
  </si>
  <si>
    <t>50010201</t>
    <phoneticPr fontId="1" type="noConversion"/>
  </si>
  <si>
    <t>50010202</t>
    <phoneticPr fontId="1" type="noConversion"/>
  </si>
  <si>
    <t>14110204</t>
    <phoneticPr fontId="1" type="noConversion"/>
  </si>
  <si>
    <t>付广告费</t>
    <phoneticPr fontId="1" type="noConversion"/>
  </si>
  <si>
    <t>660103</t>
    <phoneticPr fontId="1" type="noConversion"/>
  </si>
  <si>
    <t>078-1/2</t>
    <phoneticPr fontId="1" type="noConversion"/>
  </si>
  <si>
    <t>078-2/2</t>
    <phoneticPr fontId="1" type="noConversion"/>
  </si>
  <si>
    <t>付税务代理费</t>
    <phoneticPr fontId="1" type="noConversion"/>
  </si>
  <si>
    <t>660210</t>
    <phoneticPr fontId="1" type="noConversion"/>
  </si>
  <si>
    <t>079-1/2</t>
    <phoneticPr fontId="1" type="noConversion"/>
  </si>
  <si>
    <t>收取押金</t>
    <phoneticPr fontId="1" type="noConversion"/>
  </si>
  <si>
    <t>现金存入银行</t>
    <phoneticPr fontId="1" type="noConversion"/>
  </si>
  <si>
    <t>080-1/2</t>
    <phoneticPr fontId="1" type="noConversion"/>
  </si>
  <si>
    <t>取得长期股权投资</t>
    <phoneticPr fontId="1" type="noConversion"/>
  </si>
  <si>
    <t>15110101</t>
    <phoneticPr fontId="1" type="noConversion"/>
  </si>
  <si>
    <t>60010202</t>
    <phoneticPr fontId="1" type="noConversion"/>
  </si>
  <si>
    <t>22210103</t>
    <phoneticPr fontId="1" type="noConversion"/>
  </si>
  <si>
    <t>080-2/2</t>
    <phoneticPr fontId="1" type="noConversion"/>
  </si>
  <si>
    <t>结转销售成本</t>
    <phoneticPr fontId="1" type="noConversion"/>
  </si>
  <si>
    <t>640103</t>
    <phoneticPr fontId="1" type="noConversion"/>
  </si>
  <si>
    <t>081</t>
    <phoneticPr fontId="1" type="noConversion"/>
  </si>
  <si>
    <t>接受捐赠</t>
    <phoneticPr fontId="1" type="noConversion"/>
  </si>
  <si>
    <t>营业外收入—捐赠收入</t>
    <phoneticPr fontId="1" type="noConversion"/>
  </si>
  <si>
    <t>630103</t>
    <phoneticPr fontId="1" type="noConversion"/>
  </si>
  <si>
    <t>082</t>
    <phoneticPr fontId="1" type="noConversion"/>
  </si>
  <si>
    <t>购买国债</t>
    <phoneticPr fontId="1" type="noConversion"/>
  </si>
  <si>
    <t>15010101</t>
    <phoneticPr fontId="1" type="noConversion"/>
  </si>
  <si>
    <t>083</t>
    <phoneticPr fontId="1" type="noConversion"/>
  </si>
  <si>
    <t>派发股利</t>
    <phoneticPr fontId="1" type="noConversion"/>
  </si>
  <si>
    <t>223201</t>
    <phoneticPr fontId="1" type="noConversion"/>
  </si>
  <si>
    <t>223202</t>
    <phoneticPr fontId="1" type="noConversion"/>
  </si>
  <si>
    <t>补缴税款</t>
    <phoneticPr fontId="1" type="noConversion"/>
  </si>
  <si>
    <t>222110</t>
    <phoneticPr fontId="1" type="noConversion"/>
  </si>
  <si>
    <t>222103</t>
    <phoneticPr fontId="1" type="noConversion"/>
  </si>
  <si>
    <t>222105</t>
    <phoneticPr fontId="1" type="noConversion"/>
  </si>
  <si>
    <t>084-1/2</t>
    <phoneticPr fontId="1" type="noConversion"/>
  </si>
  <si>
    <t>084-2/2</t>
    <phoneticPr fontId="1" type="noConversion"/>
  </si>
  <si>
    <t>671103</t>
    <phoneticPr fontId="1" type="noConversion"/>
  </si>
  <si>
    <t>补缴税款、罚款</t>
    <phoneticPr fontId="1" type="noConversion"/>
  </si>
  <si>
    <t>085</t>
    <phoneticPr fontId="1" type="noConversion"/>
  </si>
  <si>
    <t>671104</t>
    <phoneticPr fontId="1" type="noConversion"/>
  </si>
  <si>
    <t>应收账款—债务重组（沈阳东方集团）</t>
    <phoneticPr fontId="1" type="noConversion"/>
  </si>
  <si>
    <t>086-1/2</t>
    <phoneticPr fontId="1" type="noConversion"/>
  </si>
  <si>
    <t>盘盈材料</t>
    <phoneticPr fontId="1" type="noConversion"/>
  </si>
  <si>
    <t>086-2/2</t>
    <phoneticPr fontId="1" type="noConversion"/>
  </si>
  <si>
    <t>087</t>
    <phoneticPr fontId="1" type="noConversion"/>
  </si>
  <si>
    <t>盘盈固定资产</t>
    <phoneticPr fontId="1" type="noConversion"/>
  </si>
  <si>
    <t>16010202</t>
    <phoneticPr fontId="1" type="noConversion"/>
  </si>
  <si>
    <t>690101</t>
    <phoneticPr fontId="1" type="noConversion"/>
  </si>
  <si>
    <t>088</t>
    <phoneticPr fontId="1" type="noConversion"/>
  </si>
  <si>
    <t>发行债券</t>
    <phoneticPr fontId="1" type="noConversion"/>
  </si>
  <si>
    <t>250202</t>
    <phoneticPr fontId="1" type="noConversion"/>
  </si>
  <si>
    <t>250201</t>
    <phoneticPr fontId="1" type="noConversion"/>
  </si>
  <si>
    <t>089</t>
    <phoneticPr fontId="1" type="noConversion"/>
  </si>
  <si>
    <t>付职工福利费</t>
    <phoneticPr fontId="1" type="noConversion"/>
  </si>
  <si>
    <t>221102</t>
    <phoneticPr fontId="1" type="noConversion"/>
  </si>
  <si>
    <t>090</t>
    <phoneticPr fontId="1" type="noConversion"/>
  </si>
  <si>
    <t>取得长期借款</t>
    <phoneticPr fontId="1" type="noConversion"/>
  </si>
  <si>
    <t>250101</t>
    <phoneticPr fontId="1" type="noConversion"/>
  </si>
  <si>
    <t>091</t>
    <phoneticPr fontId="1" type="noConversion"/>
  </si>
  <si>
    <t>付电费</t>
    <phoneticPr fontId="1" type="noConversion"/>
  </si>
  <si>
    <t>510107</t>
    <phoneticPr fontId="1" type="noConversion"/>
  </si>
  <si>
    <t>660209</t>
    <phoneticPr fontId="1" type="noConversion"/>
  </si>
  <si>
    <t>092</t>
    <phoneticPr fontId="1" type="noConversion"/>
  </si>
  <si>
    <t>分配职工薪酬</t>
    <phoneticPr fontId="1" type="noConversion"/>
  </si>
  <si>
    <t>50010103</t>
    <phoneticPr fontId="1" type="noConversion"/>
  </si>
  <si>
    <t>50010104</t>
    <phoneticPr fontId="1" type="noConversion"/>
  </si>
  <si>
    <t>093-1/2</t>
    <phoneticPr fontId="1" type="noConversion"/>
  </si>
  <si>
    <t>093-2/2</t>
    <phoneticPr fontId="1" type="noConversion"/>
  </si>
  <si>
    <t>510102</t>
    <phoneticPr fontId="1" type="noConversion"/>
  </si>
  <si>
    <t>660206</t>
    <phoneticPr fontId="1" type="noConversion"/>
  </si>
  <si>
    <t>041-1/2</t>
    <phoneticPr fontId="1" type="noConversion"/>
  </si>
  <si>
    <t>材料入库</t>
    <phoneticPr fontId="1" type="noConversion"/>
  </si>
  <si>
    <t>041-2/2</t>
    <phoneticPr fontId="1" type="noConversion"/>
  </si>
  <si>
    <t>材料短缺</t>
    <phoneticPr fontId="1" type="noConversion"/>
  </si>
  <si>
    <t>042</t>
    <phoneticPr fontId="1" type="noConversion"/>
  </si>
  <si>
    <t>033</t>
    <phoneticPr fontId="1" type="noConversion"/>
  </si>
  <si>
    <t>付餐费</t>
    <phoneticPr fontId="1" type="noConversion"/>
  </si>
  <si>
    <t>043</t>
    <phoneticPr fontId="1" type="noConversion"/>
  </si>
  <si>
    <t>034</t>
    <phoneticPr fontId="1" type="noConversion"/>
  </si>
  <si>
    <t>付到期汇票</t>
    <phoneticPr fontId="1" type="noConversion"/>
  </si>
  <si>
    <t>220101</t>
  </si>
  <si>
    <t>044</t>
    <phoneticPr fontId="1" type="noConversion"/>
  </si>
  <si>
    <t>035</t>
    <phoneticPr fontId="1" type="noConversion"/>
  </si>
  <si>
    <t>捐款支出</t>
    <phoneticPr fontId="1" type="noConversion"/>
  </si>
  <si>
    <t>044</t>
    <phoneticPr fontId="1" type="noConversion"/>
  </si>
  <si>
    <t>045</t>
    <phoneticPr fontId="1" type="noConversion"/>
  </si>
  <si>
    <t>036</t>
    <phoneticPr fontId="1" type="noConversion"/>
  </si>
  <si>
    <t>付福利费</t>
    <phoneticPr fontId="1" type="noConversion"/>
  </si>
  <si>
    <t>045</t>
    <phoneticPr fontId="1" type="noConversion"/>
  </si>
  <si>
    <t>036</t>
    <phoneticPr fontId="1" type="noConversion"/>
  </si>
  <si>
    <t>046</t>
    <phoneticPr fontId="1" type="noConversion"/>
  </si>
  <si>
    <t>037</t>
    <phoneticPr fontId="1" type="noConversion"/>
  </si>
  <si>
    <t>付技术改造费</t>
    <phoneticPr fontId="1" type="noConversion"/>
  </si>
  <si>
    <t>047</t>
    <phoneticPr fontId="1" type="noConversion"/>
  </si>
  <si>
    <t>038</t>
    <phoneticPr fontId="1" type="noConversion"/>
  </si>
  <si>
    <t>付保险费</t>
    <phoneticPr fontId="1" type="noConversion"/>
  </si>
  <si>
    <t>048</t>
    <phoneticPr fontId="1" type="noConversion"/>
  </si>
  <si>
    <t>039</t>
    <phoneticPr fontId="1" type="noConversion"/>
  </si>
  <si>
    <t>报销差旅费</t>
    <phoneticPr fontId="1" type="noConversion"/>
  </si>
  <si>
    <t>048</t>
    <phoneticPr fontId="1" type="noConversion"/>
  </si>
  <si>
    <t>039</t>
    <phoneticPr fontId="1" type="noConversion"/>
  </si>
  <si>
    <t>报销差旅费</t>
    <phoneticPr fontId="1" type="noConversion"/>
  </si>
  <si>
    <t>049</t>
    <phoneticPr fontId="1" type="noConversion"/>
  </si>
  <si>
    <t>计提借款利息</t>
    <phoneticPr fontId="1" type="noConversion"/>
  </si>
  <si>
    <t>223102</t>
  </si>
  <si>
    <t>050</t>
    <phoneticPr fontId="1" type="noConversion"/>
  </si>
  <si>
    <t>生产线交付使用</t>
    <phoneticPr fontId="1" type="noConversion"/>
  </si>
  <si>
    <t>224101</t>
  </si>
  <si>
    <t>其他应付款—存出保证金</t>
  </si>
  <si>
    <t>224102</t>
  </si>
  <si>
    <t>其他应付款—沈河国税局</t>
  </si>
  <si>
    <t>11220601</t>
    <phoneticPr fontId="1" type="noConversion"/>
  </si>
  <si>
    <t>221106</t>
    <phoneticPr fontId="1" type="noConversion"/>
  </si>
  <si>
    <t>221103</t>
    <phoneticPr fontId="1" type="noConversion"/>
  </si>
  <si>
    <t>094-1/9</t>
    <phoneticPr fontId="1" type="noConversion"/>
  </si>
  <si>
    <t>计算DH-3职工薪酬</t>
    <phoneticPr fontId="1" type="noConversion"/>
  </si>
  <si>
    <t>221101</t>
    <phoneticPr fontId="1" type="noConversion"/>
  </si>
  <si>
    <t>221104</t>
    <phoneticPr fontId="1" type="noConversion"/>
  </si>
  <si>
    <t>221105</t>
    <phoneticPr fontId="1" type="noConversion"/>
  </si>
  <si>
    <t>221103</t>
    <phoneticPr fontId="1" type="noConversion"/>
  </si>
  <si>
    <t>221106</t>
    <phoneticPr fontId="1" type="noConversion"/>
  </si>
  <si>
    <t>计算DH-4 1105职工薪酬</t>
    <phoneticPr fontId="1" type="noConversion"/>
  </si>
  <si>
    <t>50010101</t>
    <phoneticPr fontId="1" type="noConversion"/>
  </si>
  <si>
    <t>5001010202</t>
    <phoneticPr fontId="1" type="noConversion"/>
  </si>
  <si>
    <t>094-2/9</t>
    <phoneticPr fontId="1" type="noConversion"/>
  </si>
  <si>
    <t>094-3/9</t>
    <phoneticPr fontId="1" type="noConversion"/>
  </si>
  <si>
    <t>5001010203</t>
    <phoneticPr fontId="1" type="noConversion"/>
  </si>
  <si>
    <t>计算DH-4 1219职工薪酬</t>
    <phoneticPr fontId="1" type="noConversion"/>
  </si>
  <si>
    <t>094-4/9</t>
    <phoneticPr fontId="1" type="noConversion"/>
  </si>
  <si>
    <t>计算DH-5职工薪酬</t>
    <phoneticPr fontId="1" type="noConversion"/>
  </si>
  <si>
    <t>50010103</t>
    <phoneticPr fontId="1" type="noConversion"/>
  </si>
  <si>
    <t>094-5/9</t>
    <phoneticPr fontId="1" type="noConversion"/>
  </si>
  <si>
    <t>221101</t>
    <phoneticPr fontId="1" type="noConversion"/>
  </si>
  <si>
    <t>221104</t>
    <phoneticPr fontId="1" type="noConversion"/>
  </si>
  <si>
    <t>221105</t>
    <phoneticPr fontId="1" type="noConversion"/>
  </si>
  <si>
    <t>221103</t>
    <phoneticPr fontId="1" type="noConversion"/>
  </si>
  <si>
    <t>221106</t>
    <phoneticPr fontId="1" type="noConversion"/>
  </si>
  <si>
    <t>计算DH-6职工薪酬</t>
    <phoneticPr fontId="1" type="noConversion"/>
  </si>
  <si>
    <t>50010104</t>
    <phoneticPr fontId="1" type="noConversion"/>
  </si>
  <si>
    <t>094-6/9</t>
    <phoneticPr fontId="1" type="noConversion"/>
  </si>
  <si>
    <t>分配工会经费</t>
    <phoneticPr fontId="1" type="noConversion"/>
  </si>
  <si>
    <t>510111</t>
    <phoneticPr fontId="1" type="noConversion"/>
  </si>
  <si>
    <t>50010201</t>
    <phoneticPr fontId="1" type="noConversion"/>
  </si>
  <si>
    <t>50010202</t>
    <phoneticPr fontId="1" type="noConversion"/>
  </si>
  <si>
    <t>660210</t>
    <phoneticPr fontId="1" type="noConversion"/>
  </si>
  <si>
    <t>分配教育经费</t>
    <phoneticPr fontId="1" type="noConversion"/>
  </si>
  <si>
    <t>094-7/9</t>
    <phoneticPr fontId="1" type="noConversion"/>
  </si>
  <si>
    <t>分配住房公积金</t>
    <phoneticPr fontId="1" type="noConversion"/>
  </si>
  <si>
    <t>094-8/9</t>
    <phoneticPr fontId="1" type="noConversion"/>
  </si>
  <si>
    <t>分配社会保险</t>
    <phoneticPr fontId="1" type="noConversion"/>
  </si>
  <si>
    <t>094-9/9</t>
    <phoneticPr fontId="1" type="noConversion"/>
  </si>
  <si>
    <t>095-1/8</t>
    <phoneticPr fontId="1" type="noConversion"/>
  </si>
  <si>
    <t>结转材料成本差异</t>
    <phoneticPr fontId="1" type="noConversion"/>
  </si>
  <si>
    <t>14040101</t>
    <phoneticPr fontId="1" type="noConversion"/>
  </si>
  <si>
    <t>660104</t>
    <phoneticPr fontId="1" type="noConversion"/>
  </si>
  <si>
    <t>140408</t>
    <phoneticPr fontId="1" type="noConversion"/>
  </si>
  <si>
    <t>095-2/8</t>
    <phoneticPr fontId="1" type="noConversion"/>
  </si>
  <si>
    <t>14040102</t>
    <phoneticPr fontId="1" type="noConversion"/>
  </si>
  <si>
    <t>14040201</t>
    <phoneticPr fontId="1" type="noConversion"/>
  </si>
  <si>
    <t>5001010203</t>
    <phoneticPr fontId="1" type="noConversion"/>
  </si>
  <si>
    <t>095-3/8</t>
    <phoneticPr fontId="1" type="noConversion"/>
  </si>
  <si>
    <t>140406</t>
    <phoneticPr fontId="1" type="noConversion"/>
  </si>
  <si>
    <t>50010103</t>
    <phoneticPr fontId="1" type="noConversion"/>
  </si>
  <si>
    <t>50010104</t>
    <phoneticPr fontId="1" type="noConversion"/>
  </si>
  <si>
    <t>140405</t>
    <phoneticPr fontId="1" type="noConversion"/>
  </si>
  <si>
    <t>095-4/8</t>
    <phoneticPr fontId="1" type="noConversion"/>
  </si>
  <si>
    <t>095-5/8</t>
    <phoneticPr fontId="1" type="noConversion"/>
  </si>
  <si>
    <t>50010202</t>
    <phoneticPr fontId="1" type="noConversion"/>
  </si>
  <si>
    <t>140404</t>
    <phoneticPr fontId="1" type="noConversion"/>
  </si>
  <si>
    <t>095-6/8</t>
    <phoneticPr fontId="1" type="noConversion"/>
  </si>
  <si>
    <t>140407</t>
    <phoneticPr fontId="1" type="noConversion"/>
  </si>
  <si>
    <t>50010201</t>
    <phoneticPr fontId="1" type="noConversion"/>
  </si>
  <si>
    <t>095-7/8</t>
    <phoneticPr fontId="1" type="noConversion"/>
  </si>
  <si>
    <t>140409</t>
    <phoneticPr fontId="1" type="noConversion"/>
  </si>
  <si>
    <t>5001010202</t>
    <phoneticPr fontId="1" type="noConversion"/>
  </si>
  <si>
    <t>095-8/8</t>
    <phoneticPr fontId="1" type="noConversion"/>
  </si>
  <si>
    <t>640201</t>
    <phoneticPr fontId="1" type="noConversion"/>
  </si>
  <si>
    <t>096</t>
    <phoneticPr fontId="1" type="noConversion"/>
  </si>
  <si>
    <t>660210</t>
    <phoneticPr fontId="1" type="noConversion"/>
  </si>
  <si>
    <t>170201</t>
    <phoneticPr fontId="1" type="noConversion"/>
  </si>
  <si>
    <t>170202</t>
    <phoneticPr fontId="1" type="noConversion"/>
  </si>
  <si>
    <t>097</t>
    <phoneticPr fontId="1" type="noConversion"/>
  </si>
  <si>
    <t>盘亏罚款</t>
    <phoneticPr fontId="1" type="noConversion"/>
  </si>
  <si>
    <t>122108</t>
    <phoneticPr fontId="1" type="noConversion"/>
  </si>
  <si>
    <t>190101</t>
    <phoneticPr fontId="1" type="noConversion"/>
  </si>
  <si>
    <t>630101</t>
    <phoneticPr fontId="1" type="noConversion"/>
  </si>
  <si>
    <t>098-1/4</t>
    <phoneticPr fontId="1" type="noConversion"/>
  </si>
  <si>
    <t>计提折旧</t>
    <phoneticPr fontId="1" type="noConversion"/>
  </si>
  <si>
    <t>计提摊销</t>
    <phoneticPr fontId="1" type="noConversion"/>
  </si>
  <si>
    <t>510109</t>
    <phoneticPr fontId="1" type="noConversion"/>
  </si>
  <si>
    <t>160202</t>
    <phoneticPr fontId="1" type="noConversion"/>
  </si>
  <si>
    <t>160203</t>
    <phoneticPr fontId="1" type="noConversion"/>
  </si>
  <si>
    <t>160204</t>
    <phoneticPr fontId="1" type="noConversion"/>
  </si>
  <si>
    <t>098-2/4</t>
    <phoneticPr fontId="1" type="noConversion"/>
  </si>
  <si>
    <t>160206</t>
    <phoneticPr fontId="1" type="noConversion"/>
  </si>
  <si>
    <t>160207</t>
    <phoneticPr fontId="1" type="noConversion"/>
  </si>
  <si>
    <t>098-3/4</t>
    <phoneticPr fontId="1" type="noConversion"/>
  </si>
  <si>
    <t>160209</t>
    <phoneticPr fontId="1" type="noConversion"/>
  </si>
  <si>
    <t>160210</t>
    <phoneticPr fontId="1" type="noConversion"/>
  </si>
  <si>
    <t>160211</t>
    <phoneticPr fontId="1" type="noConversion"/>
  </si>
  <si>
    <t>098-4/4</t>
    <phoneticPr fontId="1" type="noConversion"/>
  </si>
  <si>
    <t>160213</t>
    <phoneticPr fontId="1" type="noConversion"/>
  </si>
  <si>
    <t>160214</t>
    <phoneticPr fontId="1" type="noConversion"/>
  </si>
  <si>
    <t>160215</t>
    <phoneticPr fontId="1" type="noConversion"/>
  </si>
  <si>
    <t>099</t>
    <phoneticPr fontId="1" type="noConversion"/>
  </si>
  <si>
    <t>计算房产税、土地使用税</t>
    <phoneticPr fontId="1" type="noConversion"/>
  </si>
  <si>
    <t>222108</t>
    <phoneticPr fontId="1" type="noConversion"/>
  </si>
  <si>
    <t>222109</t>
    <phoneticPr fontId="1" type="noConversion"/>
  </si>
  <si>
    <t>100</t>
    <phoneticPr fontId="1" type="noConversion"/>
  </si>
  <si>
    <t>660301</t>
    <phoneticPr fontId="1" type="noConversion"/>
  </si>
  <si>
    <t>223101</t>
    <phoneticPr fontId="1" type="noConversion"/>
  </si>
  <si>
    <t>计提利息</t>
    <phoneticPr fontId="1" type="noConversion"/>
  </si>
  <si>
    <t>101</t>
    <phoneticPr fontId="1" type="noConversion"/>
  </si>
  <si>
    <t>计提坏账准备</t>
    <phoneticPr fontId="1" type="noConversion"/>
  </si>
  <si>
    <t>670101</t>
    <phoneticPr fontId="1" type="noConversion"/>
  </si>
  <si>
    <t>123102</t>
  </si>
  <si>
    <t>123103</t>
  </si>
  <si>
    <t>坏账准备—其他应付款</t>
    <phoneticPr fontId="1" type="noConversion"/>
  </si>
  <si>
    <t>坏账准备—预付账款</t>
    <phoneticPr fontId="1" type="noConversion"/>
  </si>
  <si>
    <t>123101</t>
    <phoneticPr fontId="1" type="noConversion"/>
  </si>
  <si>
    <t>123102</t>
    <phoneticPr fontId="1" type="noConversion"/>
  </si>
  <si>
    <t>123103</t>
    <phoneticPr fontId="1" type="noConversion"/>
  </si>
  <si>
    <t>102</t>
    <phoneticPr fontId="1" type="noConversion"/>
  </si>
  <si>
    <t>分摊待摊费用</t>
    <phoneticPr fontId="1" type="noConversion"/>
  </si>
  <si>
    <t>660210</t>
    <phoneticPr fontId="1" type="noConversion"/>
  </si>
  <si>
    <t>180101</t>
    <phoneticPr fontId="1" type="noConversion"/>
  </si>
  <si>
    <t>103</t>
    <phoneticPr fontId="1" type="noConversion"/>
  </si>
  <si>
    <t>调整股票公允价值变动</t>
    <phoneticPr fontId="1" type="noConversion"/>
  </si>
  <si>
    <t>11010102</t>
    <phoneticPr fontId="1" type="noConversion"/>
  </si>
  <si>
    <t>公允价值变动损益—交易性交融资产</t>
    <phoneticPr fontId="1" type="noConversion"/>
  </si>
  <si>
    <t>610101</t>
    <phoneticPr fontId="1" type="noConversion"/>
  </si>
  <si>
    <t>104-1/3</t>
    <phoneticPr fontId="1" type="noConversion"/>
  </si>
  <si>
    <t>分配辅助费用</t>
    <phoneticPr fontId="1" type="noConversion"/>
  </si>
  <si>
    <t>50010202</t>
    <phoneticPr fontId="1" type="noConversion"/>
  </si>
  <si>
    <t>50010201</t>
    <phoneticPr fontId="1" type="noConversion"/>
  </si>
  <si>
    <t>104-2/3</t>
    <phoneticPr fontId="1" type="noConversion"/>
  </si>
  <si>
    <t>510111</t>
    <phoneticPr fontId="1" type="noConversion"/>
  </si>
  <si>
    <t>104-3/3</t>
    <phoneticPr fontId="1" type="noConversion"/>
  </si>
  <si>
    <t>105</t>
    <phoneticPr fontId="1" type="noConversion"/>
  </si>
  <si>
    <t>分配制造费用</t>
    <phoneticPr fontId="1" type="noConversion"/>
  </si>
  <si>
    <t>50010101</t>
    <phoneticPr fontId="1" type="noConversion"/>
  </si>
  <si>
    <t>5001010202</t>
    <phoneticPr fontId="1" type="noConversion"/>
  </si>
  <si>
    <t>5001010203</t>
    <phoneticPr fontId="1" type="noConversion"/>
  </si>
  <si>
    <t>50010103</t>
    <phoneticPr fontId="1" type="noConversion"/>
  </si>
  <si>
    <t>50010104</t>
    <phoneticPr fontId="1" type="noConversion"/>
  </si>
  <si>
    <t>5101</t>
    <phoneticPr fontId="1" type="noConversion"/>
  </si>
  <si>
    <t>106</t>
    <phoneticPr fontId="1" type="noConversion"/>
  </si>
  <si>
    <t>结转完工产品成本</t>
    <phoneticPr fontId="1" type="noConversion"/>
  </si>
  <si>
    <t>140504</t>
    <phoneticPr fontId="1" type="noConversion"/>
  </si>
  <si>
    <t>140503</t>
    <phoneticPr fontId="1" type="noConversion"/>
  </si>
  <si>
    <t>库存商品—镀膜机（1025 DH-3）</t>
    <phoneticPr fontId="1" type="noConversion"/>
  </si>
  <si>
    <t>107</t>
    <phoneticPr fontId="1" type="noConversion"/>
  </si>
  <si>
    <t>结转销售产品成本</t>
    <phoneticPr fontId="1" type="noConversion"/>
  </si>
  <si>
    <t>640105</t>
  </si>
  <si>
    <t>640106</t>
  </si>
  <si>
    <t>主营业务成本—镀膜机（DH-4 0925）</t>
    <phoneticPr fontId="1" type="noConversion"/>
  </si>
  <si>
    <t>主营业务成本—镀膜机（DH-3 0815）</t>
    <phoneticPr fontId="1" type="noConversion"/>
  </si>
  <si>
    <t>640102</t>
    <phoneticPr fontId="1" type="noConversion"/>
  </si>
  <si>
    <t>主营业务成本—镀膜机（DH-5）</t>
    <phoneticPr fontId="1" type="noConversion"/>
  </si>
  <si>
    <t>640103</t>
    <phoneticPr fontId="1" type="noConversion"/>
  </si>
  <si>
    <t>640104</t>
    <phoneticPr fontId="1" type="noConversion"/>
  </si>
  <si>
    <t>140501</t>
    <phoneticPr fontId="1" type="noConversion"/>
  </si>
  <si>
    <t>140502</t>
    <phoneticPr fontId="1" type="noConversion"/>
  </si>
  <si>
    <t>108</t>
    <phoneticPr fontId="1" type="noConversion"/>
  </si>
  <si>
    <t>计算营业税</t>
    <phoneticPr fontId="1" type="noConversion"/>
  </si>
  <si>
    <t>640301</t>
    <phoneticPr fontId="1" type="noConversion"/>
  </si>
  <si>
    <t>222107</t>
    <phoneticPr fontId="1" type="noConversion"/>
  </si>
  <si>
    <t>109</t>
    <phoneticPr fontId="1" type="noConversion"/>
  </si>
  <si>
    <t>计算附加税</t>
    <phoneticPr fontId="1" type="noConversion"/>
  </si>
  <si>
    <t>6403</t>
    <phoneticPr fontId="1" type="noConversion"/>
  </si>
  <si>
    <t>222103</t>
    <phoneticPr fontId="1" type="noConversion"/>
  </si>
  <si>
    <t>222105</t>
    <phoneticPr fontId="1" type="noConversion"/>
  </si>
  <si>
    <t>222106</t>
    <phoneticPr fontId="1" type="noConversion"/>
  </si>
  <si>
    <t>110-1/4</t>
    <phoneticPr fontId="1" type="noConversion"/>
  </si>
  <si>
    <t>结转收入</t>
    <phoneticPr fontId="1" type="noConversion"/>
  </si>
  <si>
    <t>6001</t>
    <phoneticPr fontId="1" type="noConversion"/>
  </si>
  <si>
    <t>6301</t>
    <phoneticPr fontId="1" type="noConversion"/>
  </si>
  <si>
    <t>6111</t>
    <phoneticPr fontId="1" type="noConversion"/>
  </si>
  <si>
    <t>6051</t>
    <phoneticPr fontId="1" type="noConversion"/>
  </si>
  <si>
    <t>6101</t>
    <phoneticPr fontId="1" type="noConversion"/>
  </si>
  <si>
    <t>4103</t>
    <phoneticPr fontId="1" type="noConversion"/>
  </si>
  <si>
    <t>410401</t>
    <phoneticPr fontId="1" type="noConversion"/>
  </si>
  <si>
    <t>410402</t>
  </si>
  <si>
    <t>410403</t>
  </si>
  <si>
    <t>结转成本费用</t>
    <phoneticPr fontId="1" type="noConversion"/>
  </si>
  <si>
    <t>110-2/4</t>
    <phoneticPr fontId="1" type="noConversion"/>
  </si>
  <si>
    <t>6401</t>
    <phoneticPr fontId="1" type="noConversion"/>
  </si>
  <si>
    <t>6602</t>
    <phoneticPr fontId="1" type="noConversion"/>
  </si>
  <si>
    <t>6601</t>
    <phoneticPr fontId="1" type="noConversion"/>
  </si>
  <si>
    <t>6603</t>
    <phoneticPr fontId="1" type="noConversion"/>
  </si>
  <si>
    <t>6701</t>
    <phoneticPr fontId="1" type="noConversion"/>
  </si>
  <si>
    <t>110-3/4</t>
    <phoneticPr fontId="1" type="noConversion"/>
  </si>
  <si>
    <t>6711</t>
    <phoneticPr fontId="1" type="noConversion"/>
  </si>
  <si>
    <t>6402</t>
    <phoneticPr fontId="1" type="noConversion"/>
  </si>
  <si>
    <t>110-4/4</t>
    <phoneticPr fontId="1" type="noConversion"/>
  </si>
  <si>
    <t>结转以前年度损益调整</t>
    <phoneticPr fontId="1" type="noConversion"/>
  </si>
  <si>
    <t>6901</t>
    <phoneticPr fontId="1" type="noConversion"/>
  </si>
  <si>
    <t>222102</t>
    <phoneticPr fontId="1" type="noConversion"/>
  </si>
  <si>
    <t>410401</t>
    <phoneticPr fontId="1" type="noConversion"/>
  </si>
  <si>
    <t>111</t>
    <phoneticPr fontId="1" type="noConversion"/>
  </si>
  <si>
    <t>计算所得税费用</t>
    <phoneticPr fontId="1" type="noConversion"/>
  </si>
  <si>
    <t>680101</t>
    <phoneticPr fontId="1" type="noConversion"/>
  </si>
  <si>
    <t>112</t>
    <phoneticPr fontId="1" type="noConversion"/>
  </si>
  <si>
    <t>结转所得税费用</t>
    <phoneticPr fontId="1" type="noConversion"/>
  </si>
  <si>
    <t>113</t>
    <phoneticPr fontId="1" type="noConversion"/>
  </si>
  <si>
    <t>结转净利润</t>
    <phoneticPr fontId="1" type="noConversion"/>
  </si>
  <si>
    <t>114</t>
    <phoneticPr fontId="1" type="noConversion"/>
  </si>
  <si>
    <t>410404</t>
  </si>
  <si>
    <t>利润分配—提取法定盈余公积</t>
    <phoneticPr fontId="1" type="noConversion"/>
  </si>
  <si>
    <t>利润分配—提取任意盈余公积</t>
    <phoneticPr fontId="1" type="noConversion"/>
  </si>
  <si>
    <t>410402</t>
    <phoneticPr fontId="1" type="noConversion"/>
  </si>
  <si>
    <t>410403</t>
    <phoneticPr fontId="1" type="noConversion"/>
  </si>
  <si>
    <t>410101</t>
    <phoneticPr fontId="1" type="noConversion"/>
  </si>
  <si>
    <t>410102</t>
    <phoneticPr fontId="1" type="noConversion"/>
  </si>
  <si>
    <t>提取盈余公积</t>
    <phoneticPr fontId="1" type="noConversion"/>
  </si>
  <si>
    <t>115</t>
    <phoneticPr fontId="1" type="noConversion"/>
  </si>
  <si>
    <t>结转利润分配</t>
    <phoneticPr fontId="1" type="noConversion"/>
  </si>
  <si>
    <t>410404</t>
    <phoneticPr fontId="1" type="noConversion"/>
  </si>
  <si>
    <t>040</t>
    <phoneticPr fontId="1" type="noConversion"/>
  </si>
  <si>
    <t>041</t>
    <phoneticPr fontId="1" type="noConversion"/>
  </si>
  <si>
    <t>042</t>
    <phoneticPr fontId="1" type="noConversion"/>
  </si>
  <si>
    <t>043</t>
    <phoneticPr fontId="1" type="noConversion"/>
  </si>
  <si>
    <t>044</t>
    <phoneticPr fontId="1" type="noConversion"/>
  </si>
  <si>
    <t>045</t>
    <phoneticPr fontId="1" type="noConversion"/>
  </si>
  <si>
    <t>045</t>
    <phoneticPr fontId="1" type="noConversion"/>
  </si>
  <si>
    <t>046</t>
    <phoneticPr fontId="1" type="noConversion"/>
  </si>
  <si>
    <t>047</t>
    <phoneticPr fontId="1" type="noConversion"/>
  </si>
  <si>
    <t>048</t>
    <phoneticPr fontId="1" type="noConversion"/>
  </si>
  <si>
    <t>048</t>
    <phoneticPr fontId="1" type="noConversion"/>
  </si>
  <si>
    <t>049</t>
    <phoneticPr fontId="1" type="noConversion"/>
  </si>
  <si>
    <t>050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</si>
  <si>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</si>
  <si>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</si>
  <si>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</si>
  <si>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054</t>
    <phoneticPr fontId="1" type="noConversion"/>
  </si>
  <si>
    <t>055</t>
    <phoneticPr fontId="1" type="noConversion"/>
  </si>
  <si>
    <t>056</t>
    <phoneticPr fontId="1" type="noConversion"/>
  </si>
  <si>
    <t>057</t>
    <phoneticPr fontId="1" type="noConversion"/>
  </si>
  <si>
    <t>058</t>
    <phoneticPr fontId="1" type="noConversion"/>
  </si>
  <si>
    <t>059</t>
    <phoneticPr fontId="1" type="noConversion"/>
  </si>
  <si>
    <t>060</t>
    <phoneticPr fontId="1" type="noConversion"/>
  </si>
  <si>
    <t>061</t>
    <phoneticPr fontId="1" type="noConversion"/>
  </si>
  <si>
    <t>079-2/2</t>
    <phoneticPr fontId="1" type="noConversion"/>
  </si>
  <si>
    <t>062</t>
    <phoneticPr fontId="1" type="noConversion"/>
  </si>
  <si>
    <t>063</t>
    <phoneticPr fontId="1" type="noConversion"/>
  </si>
  <si>
    <t>064</t>
    <phoneticPr fontId="1" type="noConversion"/>
  </si>
  <si>
    <t>065</t>
    <phoneticPr fontId="1" type="noConversion"/>
  </si>
  <si>
    <t>066</t>
    <phoneticPr fontId="1" type="noConversion"/>
  </si>
  <si>
    <t>066</t>
    <phoneticPr fontId="1" type="noConversion"/>
  </si>
  <si>
    <t>067</t>
    <phoneticPr fontId="1" type="noConversion"/>
  </si>
  <si>
    <t>068</t>
    <phoneticPr fontId="1" type="noConversion"/>
  </si>
  <si>
    <t>069</t>
    <phoneticPr fontId="1" type="noConversion"/>
  </si>
  <si>
    <t>期初余额</t>
    <phoneticPr fontId="1" type="noConversion"/>
  </si>
  <si>
    <t>2008年11月月末余额</t>
    <phoneticPr fontId="1" type="noConversion"/>
  </si>
  <si>
    <t>借方</t>
    <phoneticPr fontId="1" type="noConversion"/>
  </si>
  <si>
    <t>贷方</t>
    <phoneticPr fontId="1" type="noConversion"/>
  </si>
  <si>
    <t>材料采购—大连泵业公司（真空泵）</t>
    <phoneticPr fontId="1" type="noConversion"/>
  </si>
  <si>
    <t>材料采购—铁岭矿山公司（原煤）</t>
    <phoneticPr fontId="1" type="noConversion"/>
  </si>
  <si>
    <t>140108</t>
    <phoneticPr fontId="1" type="noConversion"/>
  </si>
  <si>
    <t>生产成本—基本生产成本（镀膜机DH—3-1025）</t>
    <phoneticPr fontId="1" type="noConversion"/>
  </si>
  <si>
    <t>生产成本—基本生产成本（镀膜机DH—5-1115）</t>
    <phoneticPr fontId="1" type="noConversion"/>
  </si>
  <si>
    <t>生产成本—基本生产成本（镀膜机DH—6-1120）</t>
    <phoneticPr fontId="1" type="noConversion"/>
  </si>
  <si>
    <t>本月发生额</t>
    <phoneticPr fontId="1" type="noConversion"/>
  </si>
  <si>
    <t>月末余额</t>
    <phoneticPr fontId="1" type="noConversion"/>
  </si>
  <si>
    <t>明   细   账</t>
    <phoneticPr fontId="1" type="noConversion"/>
  </si>
  <si>
    <t>借方</t>
    <phoneticPr fontId="1" type="noConversion"/>
  </si>
  <si>
    <t>贷方</t>
    <phoneticPr fontId="1" type="noConversion"/>
  </si>
  <si>
    <t>220102</t>
    <phoneticPr fontId="1" type="noConversion"/>
  </si>
  <si>
    <t>220102</t>
    <phoneticPr fontId="1" type="noConversion"/>
  </si>
  <si>
    <t>140305</t>
    <phoneticPr fontId="1" type="noConversion"/>
  </si>
  <si>
    <t>220206</t>
    <phoneticPr fontId="1" type="noConversion"/>
  </si>
  <si>
    <t>10020102</t>
    <phoneticPr fontId="1" type="noConversion"/>
  </si>
  <si>
    <t>200102</t>
    <phoneticPr fontId="1" type="noConversion"/>
  </si>
  <si>
    <t>1001</t>
    <phoneticPr fontId="1" type="noConversion"/>
  </si>
  <si>
    <t>140103</t>
    <phoneticPr fontId="1" type="noConversion"/>
  </si>
  <si>
    <t>22210101</t>
    <phoneticPr fontId="1" type="noConversion"/>
  </si>
  <si>
    <t>10020101</t>
    <phoneticPr fontId="1" type="noConversion"/>
  </si>
  <si>
    <t>101201</t>
    <phoneticPr fontId="1" type="noConversion"/>
  </si>
  <si>
    <t>14040102</t>
    <phoneticPr fontId="1" type="noConversion"/>
  </si>
  <si>
    <t>660201</t>
    <phoneticPr fontId="1" type="noConversion"/>
  </si>
  <si>
    <t>510101</t>
    <phoneticPr fontId="1" type="noConversion"/>
  </si>
  <si>
    <t>660101</t>
    <phoneticPr fontId="1" type="noConversion"/>
  </si>
  <si>
    <t>50010202</t>
    <phoneticPr fontId="1" type="noConversion"/>
  </si>
  <si>
    <t>50010201</t>
    <phoneticPr fontId="1" type="noConversion"/>
  </si>
  <si>
    <t>140308</t>
    <phoneticPr fontId="1" type="noConversion"/>
  </si>
  <si>
    <t>140409</t>
    <phoneticPr fontId="1" type="noConversion"/>
  </si>
  <si>
    <t>140101</t>
    <phoneticPr fontId="1" type="noConversion"/>
  </si>
  <si>
    <t>112204</t>
    <phoneticPr fontId="1" type="noConversion"/>
  </si>
  <si>
    <t>11010101</t>
    <phoneticPr fontId="1" type="noConversion"/>
  </si>
  <si>
    <t>113102</t>
    <phoneticPr fontId="1" type="noConversion"/>
  </si>
  <si>
    <t>101203</t>
    <phoneticPr fontId="1" type="noConversion"/>
  </si>
  <si>
    <t>140404</t>
    <phoneticPr fontId="1" type="noConversion"/>
  </si>
  <si>
    <t>14030102</t>
    <phoneticPr fontId="1" type="noConversion"/>
  </si>
  <si>
    <t>224101</t>
    <phoneticPr fontId="1" type="noConversion"/>
  </si>
  <si>
    <t>605103</t>
    <phoneticPr fontId="1" type="noConversion"/>
  </si>
  <si>
    <t>1002</t>
    <phoneticPr fontId="1" type="noConversion"/>
  </si>
  <si>
    <t>银行存款</t>
    <phoneticPr fontId="1" type="noConversion"/>
  </si>
  <si>
    <t>银行存款—中国银行</t>
    <phoneticPr fontId="1" type="noConversion"/>
  </si>
  <si>
    <t>其他货币资金</t>
    <phoneticPr fontId="1" type="noConversion"/>
  </si>
  <si>
    <t>101202</t>
    <phoneticPr fontId="1" type="noConversion"/>
  </si>
  <si>
    <t>其他货币资金—信用卡</t>
    <phoneticPr fontId="1" type="noConversion"/>
  </si>
  <si>
    <t>交易性金融资产—股票</t>
    <phoneticPr fontId="1" type="noConversion"/>
  </si>
  <si>
    <t>交易性金融资产—股票（公允价值变动）</t>
    <phoneticPr fontId="1" type="noConversion"/>
  </si>
  <si>
    <t>交易性金融资产—债券</t>
    <phoneticPr fontId="1" type="noConversion"/>
  </si>
  <si>
    <t>交易性金融资产—债券（公允价值变动）</t>
    <phoneticPr fontId="1" type="noConversion"/>
  </si>
  <si>
    <t>应收票据—北京太阳公司</t>
    <phoneticPr fontId="1" type="noConversion"/>
  </si>
  <si>
    <t>112102</t>
    <phoneticPr fontId="1" type="noConversion"/>
  </si>
  <si>
    <t>112202</t>
    <phoneticPr fontId="1" type="noConversion"/>
  </si>
  <si>
    <t>112205</t>
    <phoneticPr fontId="1" type="noConversion"/>
  </si>
  <si>
    <t>112206</t>
    <phoneticPr fontId="1" type="noConversion"/>
  </si>
  <si>
    <t>122102</t>
    <phoneticPr fontId="1" type="noConversion"/>
  </si>
  <si>
    <t>122103</t>
    <phoneticPr fontId="1" type="noConversion"/>
  </si>
  <si>
    <t>122104</t>
    <phoneticPr fontId="1" type="noConversion"/>
  </si>
  <si>
    <t>122105</t>
    <phoneticPr fontId="1" type="noConversion"/>
  </si>
  <si>
    <t>122106</t>
    <phoneticPr fontId="1" type="noConversion"/>
  </si>
  <si>
    <t>122109</t>
    <phoneticPr fontId="1" type="noConversion"/>
  </si>
  <si>
    <t>140102</t>
    <phoneticPr fontId="1" type="noConversion"/>
  </si>
  <si>
    <t>140104</t>
    <phoneticPr fontId="1" type="noConversion"/>
  </si>
  <si>
    <t>140105</t>
    <phoneticPr fontId="1" type="noConversion"/>
  </si>
  <si>
    <t>140107</t>
    <phoneticPr fontId="1" type="noConversion"/>
  </si>
  <si>
    <t>材料成本差异—铝板（26m/m）</t>
    <phoneticPr fontId="1" type="noConversion"/>
  </si>
  <si>
    <t>材料成本差异—铝管（30mm）</t>
    <phoneticPr fontId="1" type="noConversion"/>
  </si>
  <si>
    <t>材料成本差异—减压器</t>
    <phoneticPr fontId="1" type="noConversion"/>
  </si>
  <si>
    <t>材料成本差异—真空泵</t>
    <phoneticPr fontId="1" type="noConversion"/>
  </si>
  <si>
    <t>材料成本差异—原煤</t>
    <phoneticPr fontId="1" type="noConversion"/>
  </si>
  <si>
    <t>14110203</t>
    <phoneticPr fontId="1" type="noConversion"/>
  </si>
  <si>
    <t>15010102</t>
    <phoneticPr fontId="1" type="noConversion"/>
  </si>
  <si>
    <t>15010103</t>
    <phoneticPr fontId="1" type="noConversion"/>
  </si>
  <si>
    <t>15030102</t>
    <phoneticPr fontId="1" type="noConversion"/>
  </si>
  <si>
    <t>15110102</t>
    <phoneticPr fontId="1" type="noConversion"/>
  </si>
  <si>
    <t>15110103</t>
    <phoneticPr fontId="1" type="noConversion"/>
  </si>
  <si>
    <t>16010103</t>
    <phoneticPr fontId="1" type="noConversion"/>
  </si>
  <si>
    <t>16010302</t>
    <phoneticPr fontId="1" type="noConversion"/>
  </si>
  <si>
    <t>16010303</t>
    <phoneticPr fontId="1" type="noConversion"/>
  </si>
  <si>
    <t>16010403</t>
    <phoneticPr fontId="1" type="noConversion"/>
  </si>
  <si>
    <t>累计折旧—基本车间</t>
    <phoneticPr fontId="1" type="noConversion"/>
  </si>
  <si>
    <t>累计折旧—基本车间（房屋建筑物）</t>
    <phoneticPr fontId="1" type="noConversion"/>
  </si>
  <si>
    <t>累计折旧—基本车间（机器设备）</t>
    <phoneticPr fontId="1" type="noConversion"/>
  </si>
  <si>
    <t>累计折旧—基本车间（其他）</t>
    <phoneticPr fontId="1" type="noConversion"/>
  </si>
  <si>
    <t>160205</t>
    <phoneticPr fontId="1" type="noConversion"/>
  </si>
  <si>
    <t>累计折旧—动力车间</t>
    <phoneticPr fontId="1" type="noConversion"/>
  </si>
  <si>
    <t>累计折旧—动力车间（房屋建筑物）</t>
    <phoneticPr fontId="1" type="noConversion"/>
  </si>
  <si>
    <t>累计折旧—动力车间（其他）</t>
    <phoneticPr fontId="1" type="noConversion"/>
  </si>
  <si>
    <t>160208</t>
    <phoneticPr fontId="1" type="noConversion"/>
  </si>
  <si>
    <t>累计折旧—运输部门</t>
    <phoneticPr fontId="1" type="noConversion"/>
  </si>
  <si>
    <t>累计折旧—运输部门（房屋建筑物）</t>
    <phoneticPr fontId="1" type="noConversion"/>
  </si>
  <si>
    <t>累计折旧—运输部门（运输设备）</t>
    <phoneticPr fontId="1" type="noConversion"/>
  </si>
  <si>
    <t>累计折旧—运输部门（其他）</t>
    <phoneticPr fontId="1" type="noConversion"/>
  </si>
  <si>
    <t>160212</t>
    <phoneticPr fontId="1" type="noConversion"/>
  </si>
  <si>
    <t>累计折旧—管理部门</t>
    <phoneticPr fontId="1" type="noConversion"/>
  </si>
  <si>
    <t>累计折旧—管理部门（房屋建筑物）</t>
    <phoneticPr fontId="1" type="noConversion"/>
  </si>
  <si>
    <t>累计折旧—管理部门（设备）</t>
    <phoneticPr fontId="1" type="noConversion"/>
  </si>
  <si>
    <t>累计折旧—管理部门（其他）</t>
    <phoneticPr fontId="1" type="noConversion"/>
  </si>
  <si>
    <t>160602</t>
    <phoneticPr fontId="1" type="noConversion"/>
  </si>
  <si>
    <t>220202</t>
    <phoneticPr fontId="1" type="noConversion"/>
  </si>
  <si>
    <t>220203</t>
    <phoneticPr fontId="1" type="noConversion"/>
  </si>
  <si>
    <t>220204</t>
    <phoneticPr fontId="1" type="noConversion"/>
  </si>
  <si>
    <t>220205</t>
    <phoneticPr fontId="1" type="noConversion"/>
  </si>
  <si>
    <t>220208</t>
    <phoneticPr fontId="1" type="noConversion"/>
  </si>
  <si>
    <t>220302</t>
    <phoneticPr fontId="1" type="noConversion"/>
  </si>
  <si>
    <t>22210102</t>
    <phoneticPr fontId="1" type="noConversion"/>
  </si>
  <si>
    <t>22210104</t>
    <phoneticPr fontId="1" type="noConversion"/>
  </si>
  <si>
    <t>222104</t>
    <phoneticPr fontId="1" type="noConversion"/>
  </si>
  <si>
    <t>其他应付款—存出保证金</t>
    <phoneticPr fontId="1" type="noConversion"/>
  </si>
  <si>
    <t>224102</t>
    <phoneticPr fontId="1" type="noConversion"/>
  </si>
  <si>
    <t>其他应付款—沈河国税局</t>
    <phoneticPr fontId="1" type="noConversion"/>
  </si>
  <si>
    <t>生产成本—基本生产成本（镀膜机DH—4）</t>
    <phoneticPr fontId="1" type="noConversion"/>
  </si>
  <si>
    <t>510103</t>
    <phoneticPr fontId="1" type="noConversion"/>
  </si>
  <si>
    <t>510104</t>
    <phoneticPr fontId="1" type="noConversion"/>
  </si>
  <si>
    <t>510105</t>
    <phoneticPr fontId="1" type="noConversion"/>
  </si>
  <si>
    <t>510106</t>
    <phoneticPr fontId="1" type="noConversion"/>
  </si>
  <si>
    <t>510108</t>
    <phoneticPr fontId="1" type="noConversion"/>
  </si>
  <si>
    <t>605102</t>
    <phoneticPr fontId="1" type="noConversion"/>
  </si>
  <si>
    <t>630102</t>
    <phoneticPr fontId="1" type="noConversion"/>
  </si>
  <si>
    <t>640105</t>
    <phoneticPr fontId="1" type="noConversion"/>
  </si>
  <si>
    <t>640106</t>
    <phoneticPr fontId="1" type="noConversion"/>
  </si>
  <si>
    <t>主营业务成本—镀膜机（DH-6）</t>
    <phoneticPr fontId="1" type="noConversion"/>
  </si>
  <si>
    <t>640202</t>
    <phoneticPr fontId="1" type="noConversion"/>
  </si>
  <si>
    <t>640203</t>
    <phoneticPr fontId="1" type="noConversion"/>
  </si>
  <si>
    <t>640302</t>
    <phoneticPr fontId="1" type="noConversion"/>
  </si>
  <si>
    <t>640303</t>
    <phoneticPr fontId="1" type="noConversion"/>
  </si>
  <si>
    <t>640304</t>
    <phoneticPr fontId="1" type="noConversion"/>
  </si>
  <si>
    <t>660105</t>
    <phoneticPr fontId="1" type="noConversion"/>
  </si>
  <si>
    <t>660106</t>
    <phoneticPr fontId="1" type="noConversion"/>
  </si>
  <si>
    <t>660202</t>
    <phoneticPr fontId="1" type="noConversion"/>
  </si>
  <si>
    <t>660204</t>
    <phoneticPr fontId="1" type="noConversion"/>
  </si>
  <si>
    <t>660205</t>
    <phoneticPr fontId="1" type="noConversion"/>
  </si>
  <si>
    <t>660302</t>
    <phoneticPr fontId="1" type="noConversion"/>
  </si>
  <si>
    <t>660303</t>
    <phoneticPr fontId="1" type="noConversion"/>
  </si>
  <si>
    <t>660305</t>
    <phoneticPr fontId="1" type="noConversion"/>
  </si>
  <si>
    <t>671102</t>
    <phoneticPr fontId="1" type="noConversion"/>
  </si>
  <si>
    <t>其他业务收入</t>
    <phoneticPr fontId="1" type="noConversion"/>
  </si>
  <si>
    <t>流动资产：</t>
    <phoneticPr fontId="9" type="noConversion"/>
  </si>
  <si>
    <t>流动负债：</t>
    <phoneticPr fontId="9" type="noConversion"/>
  </si>
  <si>
    <t>所有者权益（或股东权益）：</t>
    <phoneticPr fontId="9" type="noConversion"/>
  </si>
  <si>
    <t>利     润     表</t>
    <phoneticPr fontId="9" type="noConversion"/>
  </si>
  <si>
    <t>会企02表</t>
    <phoneticPr fontId="9" type="noConversion"/>
  </si>
  <si>
    <t>单位：元</t>
    <phoneticPr fontId="9" type="noConversion"/>
  </si>
  <si>
    <t>一、营业收入</t>
    <phoneticPr fontId="9" type="noConversion"/>
  </si>
  <si>
    <t>二、营业利润（亏损以“-”号填列）</t>
    <phoneticPr fontId="9" type="noConversion"/>
  </si>
  <si>
    <t>三、利润总额(亏损总额以“-”号填列）</t>
    <phoneticPr fontId="9" type="noConversion"/>
  </si>
  <si>
    <t>四：净利润（净亏损以“-”号填列）</t>
    <phoneticPr fontId="9" type="noConversion"/>
  </si>
  <si>
    <t>五：每股收益</t>
    <phoneticPr fontId="9" type="noConversion"/>
  </si>
  <si>
    <t>方向</t>
    <phoneticPr fontId="1" type="noConversion"/>
  </si>
  <si>
    <r>
      <t>单位负责人：</t>
    </r>
    <r>
      <rPr>
        <sz val="11"/>
        <color rgb="FFFF0000"/>
        <rFont val="宋体"/>
        <family val="3"/>
        <charset val="134"/>
        <scheme val="minor"/>
      </rPr>
      <t>张新科</t>
    </r>
    <r>
      <rPr>
        <sz val="11"/>
        <color theme="1"/>
        <rFont val="宋体"/>
        <family val="2"/>
        <charset val="134"/>
        <scheme val="minor"/>
      </rPr>
      <t xml:space="preserve">            会计主管：</t>
    </r>
    <r>
      <rPr>
        <sz val="11"/>
        <color rgb="FFFF0000"/>
        <rFont val="宋体"/>
        <family val="3"/>
        <charset val="134"/>
        <scheme val="minor"/>
      </rPr>
      <t>曲宏运</t>
    </r>
    <r>
      <rPr>
        <sz val="11"/>
        <color theme="1"/>
        <rFont val="宋体"/>
        <family val="2"/>
        <charset val="134"/>
        <scheme val="minor"/>
      </rPr>
      <t xml:space="preserve">                  制表人：</t>
    </r>
    <r>
      <rPr>
        <sz val="11"/>
        <color rgb="FFFF0000"/>
        <rFont val="宋体"/>
        <family val="3"/>
        <charset val="134"/>
        <scheme val="minor"/>
      </rPr>
      <t>杨开顺</t>
    </r>
    <phoneticPr fontId="1" type="noConversion"/>
  </si>
  <si>
    <t xml:space="preserve">  减：营业成本</t>
    <phoneticPr fontId="9" type="noConversion"/>
  </si>
  <si>
    <t xml:space="preserve">      营业税金及附加</t>
    <phoneticPr fontId="9" type="noConversion"/>
  </si>
  <si>
    <t xml:space="preserve">      销售费用</t>
    <phoneticPr fontId="9" type="noConversion"/>
  </si>
  <si>
    <t xml:space="preserve">      管理费用</t>
    <phoneticPr fontId="9" type="noConversion"/>
  </si>
  <si>
    <t xml:space="preserve">      财务费用</t>
    <phoneticPr fontId="9" type="noConversion"/>
  </si>
  <si>
    <t xml:space="preserve">      资产减值损失</t>
    <phoneticPr fontId="9" type="noConversion"/>
  </si>
  <si>
    <t xml:space="preserve">  加：公允价值变动损益（损失以“-”号填列）</t>
    <phoneticPr fontId="9" type="noConversion"/>
  </si>
  <si>
    <t xml:space="preserve">      投资收益（损失以“-”号填列）</t>
    <phoneticPr fontId="9" type="noConversion"/>
  </si>
  <si>
    <t xml:space="preserve">        其中：对联营企业和和合营企业的投资收益</t>
    <phoneticPr fontId="9" type="noConversion"/>
  </si>
  <si>
    <t xml:space="preserve">   加：营业外收入</t>
    <phoneticPr fontId="9" type="noConversion"/>
  </si>
  <si>
    <t xml:space="preserve">   减：营业外支出</t>
    <phoneticPr fontId="9" type="noConversion"/>
  </si>
  <si>
    <t xml:space="preserve">   减:所得税费用</t>
    <phoneticPr fontId="9" type="noConversion"/>
  </si>
  <si>
    <t xml:space="preserve">     基本每股收益</t>
    <phoneticPr fontId="9" type="noConversion"/>
  </si>
  <si>
    <t xml:space="preserve">     稀释每股收益</t>
    <phoneticPr fontId="9" type="noConversion"/>
  </si>
  <si>
    <t>项           目</t>
    <phoneticPr fontId="9" type="noConversion"/>
  </si>
  <si>
    <t>非流动资产 ：</t>
    <phoneticPr fontId="9" type="noConversion"/>
  </si>
  <si>
    <t>非流动负债：</t>
    <phoneticPr fontId="9" type="noConversion"/>
  </si>
  <si>
    <t>流动负债合计：</t>
    <phoneticPr fontId="9" type="noConversion"/>
  </si>
  <si>
    <t>非流动负债合计：</t>
    <phoneticPr fontId="9" type="noConversion"/>
  </si>
  <si>
    <t>负债合计：</t>
    <phoneticPr fontId="9" type="noConversion"/>
  </si>
  <si>
    <t>所有者权益（或股东权益）合计：</t>
    <phoneticPr fontId="9" type="noConversion"/>
  </si>
  <si>
    <t>负债和所有者权益（或股东权益）总计：</t>
    <phoneticPr fontId="9" type="noConversion"/>
  </si>
  <si>
    <t>非流动资产合计：</t>
    <phoneticPr fontId="9" type="noConversion"/>
  </si>
  <si>
    <t>资产总计：</t>
    <phoneticPr fontId="9" type="noConversion"/>
  </si>
  <si>
    <t>流动资产合计：</t>
    <phoneticPr fontId="9" type="noConversion"/>
  </si>
  <si>
    <t>会企01表</t>
    <phoneticPr fontId="9" type="noConversion"/>
  </si>
  <si>
    <t>资产</t>
    <phoneticPr fontId="9" type="noConversion"/>
  </si>
  <si>
    <t>年初余额</t>
    <phoneticPr fontId="9" type="noConversion"/>
  </si>
  <si>
    <t>期末余额</t>
    <phoneticPr fontId="9" type="noConversion"/>
  </si>
  <si>
    <t>负债和所有者权益（或股东权益）</t>
    <phoneticPr fontId="9" type="noConversion"/>
  </si>
  <si>
    <r>
      <t>编制单位：</t>
    </r>
    <r>
      <rPr>
        <sz val="14"/>
        <color theme="1"/>
        <rFont val="华文行楷"/>
        <family val="3"/>
        <charset val="134"/>
      </rPr>
      <t>沈阳新科设备有限公司</t>
    </r>
    <phoneticPr fontId="9" type="noConversion"/>
  </si>
  <si>
    <t>资    产   负   债   表</t>
    <phoneticPr fontId="9" type="noConversion"/>
  </si>
  <si>
    <r>
      <t>单位负责人：</t>
    </r>
    <r>
      <rPr>
        <sz val="11"/>
        <color rgb="FFFF0000"/>
        <rFont val="宋体"/>
        <family val="3"/>
        <charset val="134"/>
        <scheme val="minor"/>
      </rPr>
      <t>张新科</t>
    </r>
    <r>
      <rPr>
        <sz val="11"/>
        <color theme="1"/>
        <rFont val="宋体"/>
        <family val="2"/>
        <charset val="134"/>
        <scheme val="minor"/>
      </rPr>
      <t xml:space="preserve">                   会计主管：</t>
    </r>
    <r>
      <rPr>
        <sz val="11"/>
        <color rgb="FFFF0000"/>
        <rFont val="宋体"/>
        <family val="3"/>
        <charset val="134"/>
        <scheme val="minor"/>
      </rPr>
      <t>曲宏运</t>
    </r>
    <r>
      <rPr>
        <sz val="11"/>
        <color theme="1"/>
        <rFont val="宋体"/>
        <family val="2"/>
        <charset val="134"/>
        <scheme val="minor"/>
      </rPr>
      <t xml:space="preserve">                       制表人：</t>
    </r>
    <r>
      <rPr>
        <sz val="11"/>
        <color rgb="FFFF0000"/>
        <rFont val="宋体"/>
        <family val="3"/>
        <charset val="134"/>
        <scheme val="minor"/>
      </rPr>
      <t>杨开顺</t>
    </r>
    <phoneticPr fontId="1" type="noConversion"/>
  </si>
  <si>
    <r>
      <t>编制单位：</t>
    </r>
    <r>
      <rPr>
        <sz val="14"/>
        <rFont val="华文行楷"/>
        <family val="3"/>
        <charset val="134"/>
      </rPr>
      <t>沈阳新科设备有限公司</t>
    </r>
    <phoneticPr fontId="9" type="noConversion"/>
  </si>
  <si>
    <t>记  账  凭  证  清  单</t>
    <phoneticPr fontId="1" type="noConversion"/>
  </si>
  <si>
    <t xml:space="preserve"> 短期借款</t>
    <phoneticPr fontId="9" type="noConversion"/>
  </si>
  <si>
    <t xml:space="preserve"> 交易性金融负债</t>
    <phoneticPr fontId="9" type="noConversion"/>
  </si>
  <si>
    <t xml:space="preserve"> 应付票据</t>
    <phoneticPr fontId="9" type="noConversion"/>
  </si>
  <si>
    <t xml:space="preserve"> 应付账款</t>
    <phoneticPr fontId="9" type="noConversion"/>
  </si>
  <si>
    <t xml:space="preserve"> 预收款项</t>
    <phoneticPr fontId="9" type="noConversion"/>
  </si>
  <si>
    <t xml:space="preserve"> 应付职工薪酬</t>
    <phoneticPr fontId="9" type="noConversion"/>
  </si>
  <si>
    <t xml:space="preserve"> 应交税费</t>
    <phoneticPr fontId="9" type="noConversion"/>
  </si>
  <si>
    <t xml:space="preserve"> 应付利息</t>
    <phoneticPr fontId="9" type="noConversion"/>
  </si>
  <si>
    <t xml:space="preserve"> 应付股利</t>
    <phoneticPr fontId="9" type="noConversion"/>
  </si>
  <si>
    <t xml:space="preserve"> 其他应付款</t>
    <phoneticPr fontId="9" type="noConversion"/>
  </si>
  <si>
    <t xml:space="preserve"> 一年内到期的非流动负债</t>
    <phoneticPr fontId="9" type="noConversion"/>
  </si>
  <si>
    <t xml:space="preserve"> 其他流动负债</t>
    <phoneticPr fontId="9" type="noConversion"/>
  </si>
  <si>
    <t xml:space="preserve"> 货币资金</t>
    <phoneticPr fontId="9" type="noConversion"/>
  </si>
  <si>
    <t xml:space="preserve"> 交易性金融资产</t>
    <phoneticPr fontId="9" type="noConversion"/>
  </si>
  <si>
    <t xml:space="preserve"> 应收票据</t>
    <phoneticPr fontId="9" type="noConversion"/>
  </si>
  <si>
    <t xml:space="preserve"> 应收账款</t>
    <phoneticPr fontId="9" type="noConversion"/>
  </si>
  <si>
    <t xml:space="preserve"> 预付款项</t>
    <phoneticPr fontId="9" type="noConversion"/>
  </si>
  <si>
    <t xml:space="preserve"> 应收利息</t>
    <phoneticPr fontId="9" type="noConversion"/>
  </si>
  <si>
    <t xml:space="preserve"> 应收股利</t>
    <phoneticPr fontId="9" type="noConversion"/>
  </si>
  <si>
    <t xml:space="preserve"> 其他应收款</t>
    <phoneticPr fontId="9" type="noConversion"/>
  </si>
  <si>
    <t xml:space="preserve"> 存货</t>
    <phoneticPr fontId="9" type="noConversion"/>
  </si>
  <si>
    <t xml:space="preserve"> 一年内到期的非流动资产</t>
    <phoneticPr fontId="9" type="noConversion"/>
  </si>
  <si>
    <t xml:space="preserve"> 其他流动资产</t>
    <phoneticPr fontId="9" type="noConversion"/>
  </si>
  <si>
    <t xml:space="preserve"> 可供出售金融资产</t>
    <phoneticPr fontId="9" type="noConversion"/>
  </si>
  <si>
    <t xml:space="preserve"> 持有至到期投资</t>
    <phoneticPr fontId="9" type="noConversion"/>
  </si>
  <si>
    <t xml:space="preserve"> 长期应收款</t>
    <phoneticPr fontId="9" type="noConversion"/>
  </si>
  <si>
    <t xml:space="preserve"> 长期股权投资</t>
    <phoneticPr fontId="9" type="noConversion"/>
  </si>
  <si>
    <t xml:space="preserve"> 投资性房地产</t>
    <phoneticPr fontId="9" type="noConversion"/>
  </si>
  <si>
    <t xml:space="preserve"> 固定资产</t>
    <phoneticPr fontId="9" type="noConversion"/>
  </si>
  <si>
    <t xml:space="preserve"> 在建工程</t>
    <phoneticPr fontId="9" type="noConversion"/>
  </si>
  <si>
    <t xml:space="preserve"> 工程物资</t>
    <phoneticPr fontId="9" type="noConversion"/>
  </si>
  <si>
    <t xml:space="preserve"> 固定资产清理</t>
    <phoneticPr fontId="9" type="noConversion"/>
  </si>
  <si>
    <t xml:space="preserve"> 生产性生物资产</t>
    <phoneticPr fontId="9" type="noConversion"/>
  </si>
  <si>
    <t xml:space="preserve"> 油气资产</t>
    <phoneticPr fontId="9" type="noConversion"/>
  </si>
  <si>
    <t xml:space="preserve"> 无形资产</t>
    <phoneticPr fontId="9" type="noConversion"/>
  </si>
  <si>
    <t xml:space="preserve"> 开发支出</t>
    <phoneticPr fontId="9" type="noConversion"/>
  </si>
  <si>
    <t xml:space="preserve"> 商誉</t>
    <phoneticPr fontId="9" type="noConversion"/>
  </si>
  <si>
    <t xml:space="preserve"> 长期待摊费用</t>
    <phoneticPr fontId="9" type="noConversion"/>
  </si>
  <si>
    <t xml:space="preserve"> 递延所得税资产</t>
    <phoneticPr fontId="9" type="noConversion"/>
  </si>
  <si>
    <t xml:space="preserve"> 其他非流动资产</t>
    <phoneticPr fontId="9" type="noConversion"/>
  </si>
  <si>
    <t xml:space="preserve"> 长期借款</t>
    <phoneticPr fontId="9" type="noConversion"/>
  </si>
  <si>
    <t xml:space="preserve"> 应付债券</t>
    <phoneticPr fontId="9" type="noConversion"/>
  </si>
  <si>
    <t xml:space="preserve"> 长期应付款</t>
    <phoneticPr fontId="9" type="noConversion"/>
  </si>
  <si>
    <t xml:space="preserve"> 专项应付款</t>
    <phoneticPr fontId="9" type="noConversion"/>
  </si>
  <si>
    <t xml:space="preserve"> 预计负债</t>
    <phoneticPr fontId="9" type="noConversion"/>
  </si>
  <si>
    <t xml:space="preserve"> 递延所得税负债</t>
    <phoneticPr fontId="9" type="noConversion"/>
  </si>
  <si>
    <t xml:space="preserve"> 其他非流动负债</t>
    <phoneticPr fontId="9" type="noConversion"/>
  </si>
  <si>
    <t xml:space="preserve"> 实收资本（或股本）</t>
    <phoneticPr fontId="9" type="noConversion"/>
  </si>
  <si>
    <t xml:space="preserve"> 资本公积</t>
    <phoneticPr fontId="9" type="noConversion"/>
  </si>
  <si>
    <t xml:space="preserve">  减：库存股</t>
    <phoneticPr fontId="9" type="noConversion"/>
  </si>
  <si>
    <t xml:space="preserve"> 盈余公积</t>
    <phoneticPr fontId="9" type="noConversion"/>
  </si>
  <si>
    <t xml:space="preserve"> 未分配利润</t>
    <phoneticPr fontId="9" type="noConversion"/>
  </si>
  <si>
    <t>总账科目</t>
    <phoneticPr fontId="1" type="noConversion"/>
  </si>
  <si>
    <t>总           账</t>
    <phoneticPr fontId="1" type="noConversion"/>
  </si>
  <si>
    <t>110笔投资收益91107.62改为91170.62</t>
    <phoneticPr fontId="1" type="noConversion"/>
  </si>
  <si>
    <t>110笔销售费用11515.11改为14755.11</t>
    <phoneticPr fontId="1" type="noConversion"/>
  </si>
  <si>
    <t>1至11月借方累计发生额</t>
    <phoneticPr fontId="1" type="noConversion"/>
  </si>
  <si>
    <t>1至11月贷方累计发生额</t>
    <phoneticPr fontId="1" type="noConversion"/>
  </si>
  <si>
    <t>1至12月借方累计发生额</t>
    <phoneticPr fontId="1" type="noConversion"/>
  </si>
  <si>
    <t>1至12月贷方累计发生额</t>
    <phoneticPr fontId="1" type="noConversion"/>
  </si>
  <si>
    <t>本月金额</t>
    <phoneticPr fontId="9" type="noConversion"/>
  </si>
  <si>
    <t>上月金额</t>
    <phoneticPr fontId="9" type="noConversion"/>
  </si>
  <si>
    <t>上年金额</t>
    <phoneticPr fontId="1" type="noConversion"/>
  </si>
  <si>
    <t>本年金额</t>
    <phoneticPr fontId="9" type="noConversion"/>
  </si>
  <si>
    <t>坏账准备—其他应收款</t>
    <phoneticPr fontId="1" type="noConversion"/>
  </si>
  <si>
    <t>期初余额工作表中涂蓝色的是总账科目</t>
    <phoneticPr fontId="1" type="noConversion"/>
  </si>
  <si>
    <t>从第113笔结转净利润业务开始到最后均做调整正请注意查看</t>
    <phoneticPr fontId="1" type="noConversion"/>
  </si>
  <si>
    <t>3</t>
    <phoneticPr fontId="1" type="noConversion"/>
  </si>
  <si>
    <t>单位负责人：张新科</t>
    <phoneticPr fontId="1" type="noConversion"/>
  </si>
  <si>
    <t>会计主管：曲宏运</t>
    <phoneticPr fontId="1" type="noConversion"/>
  </si>
  <si>
    <t>会计：杨开顺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</si>
  <si>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</si>
  <si>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</si>
  <si>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</si>
  <si>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出纳：吴婷</t>
    <phoneticPr fontId="1" type="noConversion"/>
  </si>
  <si>
    <t>本表包含有许多函数和公式，请勿轻易改动！尤其是会计科目代码不允许改动，如改动了会计科目代码将会影响整张工作薄（会计科目已被我锁定，如要修改请取消密码保护，密码是634256）</t>
    <phoneticPr fontId="1" type="noConversion"/>
  </si>
  <si>
    <t>2011年年初余额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</si>
</sst>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m&quot;月&quot;d&quot;日&quot;;@"/>
    <numFmt numFmtId="177" formatCode="yyyy&quot;年&quot;m&quot;月&quot;d&quot;日&quot;;@"/>
    <numFmt numFmtId="178" formatCode="yyyy&quot;年&quot;m&quot;月&quot;;@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华文行楷"/>
      <family val="3"/>
      <charset val="134"/>
    </font>
    <font>
      <b/>
      <sz val="22"/>
      <color theme="1"/>
      <name val="华文隶书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22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4"/>
      <color theme="1"/>
      <name val="华文行楷"/>
      <family val="3"/>
      <charset val="134"/>
    </font>
    <font>
      <sz val="14"/>
      <name val="华文行楷"/>
      <family val="3"/>
      <charset val="134"/>
    </font>
    <font>
      <b/>
      <sz val="12"/>
      <color indexed="10"/>
      <name val="宋体"/>
      <family val="3"/>
      <charset val="134"/>
    </font>
    <font>
      <b/>
      <u val="double"/>
      <sz val="36"/>
      <color theme="1"/>
      <name val="宋体"/>
      <family val="3"/>
      <charset val="134"/>
      <scheme val="minor"/>
    </font>
    <font>
      <b/>
      <sz val="22"/>
      <name val="华文隶书"/>
      <family val="3"/>
      <charset val="134"/>
    </font>
    <font>
      <b/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43" fontId="3" fillId="0" borderId="1" xfId="0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0" borderId="1" xfId="0" applyNumberFormat="1" applyFont="1" applyFill="1" applyBorder="1">
      <alignment vertical="center"/>
    </xf>
    <xf numFmtId="43" fontId="3" fillId="0" borderId="0" xfId="0" applyNumberFormat="1" applyFont="1" applyFill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3" borderId="0" xfId="0" applyNumberFormat="1" applyFont="1" applyFill="1">
      <alignment vertical="center"/>
    </xf>
    <xf numFmtId="176" fontId="0" fillId="0" borderId="0" xfId="0" applyNumberFormat="1">
      <alignment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3" fillId="0" borderId="0" xfId="0" applyNumberFormat="1" applyFont="1">
      <alignment vertical="center"/>
    </xf>
    <xf numFmtId="49" fontId="3" fillId="0" borderId="0" xfId="0" applyNumberFormat="1" applyFont="1" applyFill="1">
      <alignment vertical="center"/>
    </xf>
    <xf numFmtId="43" fontId="3" fillId="0" borderId="0" xfId="0" applyNumberFormat="1" applyFont="1" applyAlignment="1">
      <alignment horizontal="center" vertical="center"/>
    </xf>
    <xf numFmtId="57" fontId="7" fillId="4" borderId="1" xfId="0" applyNumberFormat="1" applyFont="1" applyFill="1" applyBorder="1" applyAlignment="1"/>
    <xf numFmtId="43" fontId="3" fillId="0" borderId="4" xfId="0" applyNumberFormat="1" applyFont="1" applyFill="1" applyBorder="1">
      <alignment vertical="center"/>
    </xf>
    <xf numFmtId="43" fontId="0" fillId="0" borderId="1" xfId="0" applyNumberFormat="1" applyBorder="1">
      <alignment vertical="center"/>
    </xf>
    <xf numFmtId="43" fontId="0" fillId="0" borderId="0" xfId="0" applyNumberFormat="1">
      <alignment vertical="center"/>
    </xf>
    <xf numFmtId="49" fontId="3" fillId="6" borderId="1" xfId="0" applyNumberFormat="1" applyFont="1" applyFill="1" applyBorder="1">
      <alignment vertical="center"/>
    </xf>
    <xf numFmtId="0" fontId="3" fillId="6" borderId="1" xfId="0" applyFont="1" applyFill="1" applyBorder="1">
      <alignment vertical="center"/>
    </xf>
    <xf numFmtId="43" fontId="3" fillId="6" borderId="1" xfId="0" applyNumberFormat="1" applyFont="1" applyFill="1" applyBorder="1">
      <alignment vertical="center"/>
    </xf>
    <xf numFmtId="43" fontId="3" fillId="6" borderId="0" xfId="0" applyNumberFormat="1" applyFont="1" applyFill="1">
      <alignment vertical="center"/>
    </xf>
    <xf numFmtId="43" fontId="3" fillId="6" borderId="4" xfId="0" applyNumberFormat="1" applyFont="1" applyFill="1" applyBorder="1">
      <alignment vertical="center"/>
    </xf>
    <xf numFmtId="43" fontId="0" fillId="6" borderId="1" xfId="0" applyNumberFormat="1" applyFill="1" applyBorder="1">
      <alignment vertical="center"/>
    </xf>
    <xf numFmtId="43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6" fillId="0" borderId="1" xfId="0" applyFont="1" applyBorder="1" applyAlignment="1"/>
    <xf numFmtId="0" fontId="14" fillId="0" borderId="1" xfId="0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18" fillId="0" borderId="5" xfId="0" applyFont="1" applyBorder="1" applyAlignment="1"/>
    <xf numFmtId="0" fontId="18" fillId="0" borderId="5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/>
    <xf numFmtId="0" fontId="16" fillId="0" borderId="2" xfId="0" applyFont="1" applyBorder="1" applyAlignment="1">
      <alignment horizontal="center"/>
    </xf>
    <xf numFmtId="43" fontId="14" fillId="0" borderId="1" xfId="0" applyNumberFormat="1" applyFont="1" applyBorder="1" applyAlignment="1"/>
    <xf numFmtId="0" fontId="19" fillId="0" borderId="0" xfId="0" applyFont="1">
      <alignment vertical="center"/>
    </xf>
    <xf numFmtId="0" fontId="20" fillId="0" borderId="1" xfId="0" applyFont="1" applyBorder="1" applyAlignment="1"/>
    <xf numFmtId="0" fontId="19" fillId="0" borderId="0" xfId="0" applyFont="1" applyBorder="1" applyAlignment="1"/>
    <xf numFmtId="177" fontId="21" fillId="0" borderId="5" xfId="0" applyNumberFormat="1" applyFont="1" applyBorder="1" applyAlignment="1"/>
    <xf numFmtId="0" fontId="22" fillId="0" borderId="5" xfId="0" applyFont="1" applyBorder="1" applyAlignment="1">
      <alignment horizontal="right"/>
    </xf>
    <xf numFmtId="178" fontId="22" fillId="0" borderId="5" xfId="0" applyNumberFormat="1" applyFont="1" applyBorder="1" applyAlignment="1"/>
    <xf numFmtId="43" fontId="20" fillId="7" borderId="1" xfId="0" applyNumberFormat="1" applyFont="1" applyFill="1" applyBorder="1" applyAlignment="1">
      <alignment horizontal="right"/>
    </xf>
    <xf numFmtId="43" fontId="13" fillId="0" borderId="1" xfId="0" applyNumberFormat="1" applyFont="1" applyBorder="1" applyAlignment="1">
      <alignment horizontal="right"/>
    </xf>
    <xf numFmtId="43" fontId="20" fillId="7" borderId="1" xfId="0" applyNumberFormat="1" applyFont="1" applyFill="1" applyBorder="1" applyAlignment="1"/>
    <xf numFmtId="43" fontId="23" fillId="7" borderId="1" xfId="0" applyNumberFormat="1" applyFont="1" applyFill="1" applyBorder="1" applyAlignment="1"/>
    <xf numFmtId="0" fontId="0" fillId="0" borderId="0" xfId="0" applyFill="1">
      <alignment vertical="center"/>
    </xf>
    <xf numFmtId="43" fontId="0" fillId="2" borderId="0" xfId="0" applyNumberFormat="1" applyFill="1">
      <alignment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3" fontId="0" fillId="0" borderId="0" xfId="0" applyNumberFormat="1" applyFill="1">
      <alignment vertical="center"/>
    </xf>
    <xf numFmtId="43" fontId="26" fillId="7" borderId="1" xfId="0" applyNumberFormat="1" applyFont="1" applyFill="1" applyBorder="1" applyAlignment="1">
      <alignment horizontal="right"/>
    </xf>
    <xf numFmtId="0" fontId="16" fillId="0" borderId="2" xfId="0" applyFont="1" applyBorder="1" applyAlignment="1"/>
    <xf numFmtId="49" fontId="27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1" xfId="0" applyNumberFormat="1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0" fontId="27" fillId="0" borderId="0" xfId="0" applyFont="1">
      <alignment vertical="center"/>
    </xf>
    <xf numFmtId="43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17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5" xfId="0" applyFont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</cellXfs>
  <cellStyles count="1">
    <cellStyle name="常规" xfId="0" builtinId="0"/>
  </cellStyles>
  <dxfs count="4">
    <dxf>
      <font>
        <b val="0"/>
        <i/>
      </font>
      <numFmt numFmtId="30" formatCode="@"/>
    </dxf>
    <dxf>
      <font>
        <condense val="0"/>
        <extend val="0"/>
        <color rgb="FF9C0006"/>
      </font>
    </dxf>
    <dxf>
      <font>
        <b/>
        <i val="0"/>
        <strike val="0"/>
        <color rgb="FFFF0000"/>
      </font>
    </dxf>
    <dxf>
      <font>
        <b/>
        <i val="0"/>
        <u val="none"/>
        <color rgb="FFFF0000"/>
      </font>
      <numFmt numFmtId="179" formatCode="0.00;[Red]0.00"/>
    </dxf>
  </dxfs>
  <tableStyles count="0" defaultTableStyle="TableStyleMedium9" defaultPivotStyle="PivotStyleLight16"/>
  <colors>
    <mruColors>
      <color rgb="FF66FFFF"/>
      <color rgb="FFCCFFFF"/>
      <color rgb="FFFFCC00"/>
      <color rgb="FF66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2628901</xdr:colOff>
      <xdr:row>2</xdr:row>
      <xdr:rowOff>104775</xdr:rowOff>
    </xdr:from>
    <xdr:to>
      <xdr:col>1</xdr:col>
      <xdr:colOff>6019801</xdr:colOff>
      <xdr:row>4</xdr:row>
      <xdr:rowOff>266700</xdr:rowOff>
    </xdr:to>
    <xdr:sp macro="" textlink="">
      <xdr:nvSpPr>
        <xdr:cNvPr id="2" name="TextBox 1"/>
        <xdr:cNvSpPr txBox="1"/>
      </xdr:nvSpPr>
      <xdr:spPr>
        <a:xfrm>
          <a:off x="2943226" y="1019175"/>
          <a:ext cx="339090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800" b="1">
              <a:solidFill>
                <a:srgbClr val="FF0000"/>
              </a:solidFill>
            </a:rPr>
            <a:t>本工作薄采用的是</a:t>
          </a:r>
          <a:r>
            <a:rPr lang="en-US" altLang="zh-CN" sz="1800" b="1">
              <a:solidFill>
                <a:srgbClr val="FF0000"/>
              </a:solidFill>
            </a:rPr>
            <a:t>EXcel2007,</a:t>
          </a:r>
          <a:r>
            <a:rPr lang="zh-CN" altLang="en-US" sz="1800" b="1">
              <a:solidFill>
                <a:srgbClr val="FF0000"/>
              </a:solidFill>
            </a:rPr>
            <a:t>请安装</a:t>
          </a:r>
          <a:r>
            <a:rPr lang="en-US" altLang="zh-CN" sz="1800" b="1">
              <a:solidFill>
                <a:srgbClr val="FF0000"/>
              </a:solidFill>
            </a:rPr>
            <a:t>Office2007</a:t>
          </a:r>
          <a:r>
            <a:rPr lang="zh-CN" altLang="en-US" sz="1800" b="1">
              <a:solidFill>
                <a:srgbClr val="FF0000"/>
              </a:solidFill>
            </a:rPr>
            <a:t>或者更高版本才能打开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</xdr:row>
      <xdr:rowOff>66675</xdr:rowOff>
    </xdr:from>
    <xdr:to>
      <xdr:col>9</xdr:col>
      <xdr:colOff>257175</xdr:colOff>
      <xdr:row>20</xdr:row>
      <xdr:rowOff>9525</xdr:rowOff>
    </xdr:to>
    <xdr:sp macro="" textlink="">
      <xdr:nvSpPr>
        <xdr:cNvPr id="2" name="TextBox 1"/>
        <xdr:cNvSpPr txBox="1"/>
      </xdr:nvSpPr>
      <xdr:spPr>
        <a:xfrm>
          <a:off x="1476375" y="238125"/>
          <a:ext cx="4953000" cy="320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3200" b="1"/>
            <a:t>因为试算平衡表的内容在</a:t>
          </a:r>
          <a:r>
            <a:rPr lang="en-US" altLang="zh-CN" sz="3200" b="1"/>
            <a:t>EXxel</a:t>
          </a:r>
          <a:r>
            <a:rPr lang="zh-CN" altLang="en-US" sz="3200" b="1"/>
            <a:t>处理中，得到的结果与总账相似，因此在此不再重复做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yfrcwk5/&#26700;&#38754;/&#23454;&#35757;7.26/&#32508;&#21512;&#27169;&#25311;&#23454;%20%20%20%20%20%20&#35757;&#8212;&#35814;&#352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会计科目"/>
      <sheetName val="记账凭证"/>
      <sheetName val="Sheet3"/>
    </sheetNames>
    <sheetDataSet>
      <sheetData sheetId="0">
        <row r="2">
          <cell r="A2" t="str">
            <v>1001</v>
          </cell>
          <cell r="B2" t="str">
            <v>库存现金</v>
          </cell>
        </row>
        <row r="3">
          <cell r="A3" t="str">
            <v>1002</v>
          </cell>
          <cell r="B3" t="str">
            <v>银行存款</v>
          </cell>
        </row>
        <row r="4">
          <cell r="A4" t="str">
            <v>10020101</v>
          </cell>
          <cell r="B4" t="str">
            <v>银行存款—中国工商银行沈河分理处</v>
          </cell>
        </row>
        <row r="5">
          <cell r="A5" t="str">
            <v>10020102</v>
          </cell>
          <cell r="B5" t="str">
            <v>银行存款—中国工商银行开发区支行</v>
          </cell>
        </row>
        <row r="6">
          <cell r="A6" t="str">
            <v>100202</v>
          </cell>
          <cell r="B6" t="str">
            <v>银行存款—中国银行</v>
          </cell>
        </row>
        <row r="7">
          <cell r="A7" t="str">
            <v>1012</v>
          </cell>
          <cell r="B7" t="str">
            <v>其他货币资金</v>
          </cell>
        </row>
        <row r="8">
          <cell r="A8" t="str">
            <v>101201</v>
          </cell>
          <cell r="B8" t="str">
            <v>其他货币资金—银行汇票</v>
          </cell>
        </row>
        <row r="9">
          <cell r="A9" t="str">
            <v>101202</v>
          </cell>
          <cell r="B9" t="str">
            <v>其他货币资金—信用卡</v>
          </cell>
        </row>
        <row r="10">
          <cell r="A10" t="str">
            <v>101203</v>
          </cell>
          <cell r="B10" t="str">
            <v>其他货币资金—存出投资款</v>
          </cell>
        </row>
        <row r="11">
          <cell r="A11" t="str">
            <v>1101</v>
          </cell>
          <cell r="B11" t="str">
            <v>交易性金融资产</v>
          </cell>
        </row>
        <row r="12">
          <cell r="A12" t="str">
            <v>110101</v>
          </cell>
          <cell r="B12" t="str">
            <v>交易性金融资产—股票</v>
          </cell>
        </row>
        <row r="13">
          <cell r="A13" t="str">
            <v>11010101</v>
          </cell>
          <cell r="B13" t="str">
            <v>交易性金融资产—股票（成本）</v>
          </cell>
        </row>
        <row r="14">
          <cell r="A14" t="str">
            <v>11010102</v>
          </cell>
          <cell r="B14" t="str">
            <v>交易性金融资产—股票（公允价值变动）</v>
          </cell>
        </row>
        <row r="15">
          <cell r="A15" t="str">
            <v>110102</v>
          </cell>
          <cell r="B15" t="str">
            <v>交易性金融资产—债券</v>
          </cell>
        </row>
        <row r="16">
          <cell r="A16" t="str">
            <v>11010201</v>
          </cell>
          <cell r="B16" t="str">
            <v>交易性金融资产—债券（面值）</v>
          </cell>
        </row>
        <row r="17">
          <cell r="A17" t="str">
            <v>11010202</v>
          </cell>
          <cell r="B17" t="str">
            <v>交易性金融资产—债券（公允价值变动）</v>
          </cell>
        </row>
        <row r="18">
          <cell r="A18" t="str">
            <v>1121</v>
          </cell>
          <cell r="B18" t="str">
            <v>应收票据</v>
          </cell>
        </row>
        <row r="19">
          <cell r="A19" t="str">
            <v>112101</v>
          </cell>
          <cell r="B19" t="str">
            <v>应收票据—北京太阳公司</v>
          </cell>
        </row>
        <row r="20">
          <cell r="A20" t="str">
            <v>112102</v>
          </cell>
          <cell r="B20" t="str">
            <v>应收票据—上海金贸公司</v>
          </cell>
        </row>
        <row r="21">
          <cell r="A21" t="str">
            <v>1122</v>
          </cell>
          <cell r="B21" t="str">
            <v>应收账款</v>
          </cell>
        </row>
        <row r="22">
          <cell r="A22" t="str">
            <v>112201</v>
          </cell>
          <cell r="B22" t="str">
            <v>应收账款—沈阳永芯钟表厂</v>
          </cell>
        </row>
        <row r="23">
          <cell r="A23" t="str">
            <v>112202</v>
          </cell>
          <cell r="B23" t="str">
            <v>应收账款—沈阳东方集团</v>
          </cell>
        </row>
        <row r="24">
          <cell r="A24" t="str">
            <v>112203</v>
          </cell>
          <cell r="B24" t="str">
            <v>应收账款—青岛镀膜公司</v>
          </cell>
        </row>
        <row r="25">
          <cell r="A25" t="str">
            <v>112204</v>
          </cell>
          <cell r="B25" t="str">
            <v>应收账款—大连物产集团</v>
          </cell>
        </row>
        <row r="26">
          <cell r="A26" t="str">
            <v>112205</v>
          </cell>
          <cell r="B26" t="str">
            <v>应收账款—IEC-INDIA</v>
          </cell>
        </row>
        <row r="27">
          <cell r="A27" t="str">
            <v>112206</v>
          </cell>
          <cell r="B27" t="str">
            <v>应收账款—债务重组</v>
          </cell>
        </row>
        <row r="28">
          <cell r="A28" t="str">
            <v>112207</v>
          </cell>
          <cell r="B28" t="str">
            <v>应收账款—武汉弘毅公司</v>
          </cell>
        </row>
        <row r="29">
          <cell r="A29" t="str">
            <v>112208</v>
          </cell>
          <cell r="B29" t="str">
            <v>应收账款—北京科航公司</v>
          </cell>
        </row>
        <row r="30">
          <cell r="A30" t="str">
            <v>112209</v>
          </cell>
          <cell r="B30" t="str">
            <v>应收账款—深圳电子镀膜厂</v>
          </cell>
        </row>
        <row r="31">
          <cell r="A31" t="str">
            <v>1123</v>
          </cell>
          <cell r="B31" t="str">
            <v>预付账款</v>
          </cell>
        </row>
        <row r="32">
          <cell r="A32" t="str">
            <v>112301</v>
          </cell>
          <cell r="B32" t="str">
            <v>预付账款—鞍山钢铁公司</v>
          </cell>
        </row>
        <row r="33">
          <cell r="A33" t="str">
            <v>112302</v>
          </cell>
          <cell r="B33" t="str">
            <v>预付账款—葫芦岛钢管厂</v>
          </cell>
        </row>
        <row r="34">
          <cell r="A34" t="str">
            <v>1131</v>
          </cell>
          <cell r="B34" t="str">
            <v>应收股利</v>
          </cell>
        </row>
        <row r="35">
          <cell r="A35" t="str">
            <v>113101</v>
          </cell>
          <cell r="B35" t="str">
            <v>应收股利—东圣股份公司</v>
          </cell>
        </row>
        <row r="36">
          <cell r="A36" t="str">
            <v>113102</v>
          </cell>
          <cell r="B36" t="str">
            <v>应收股利—东软股份公司</v>
          </cell>
        </row>
        <row r="37">
          <cell r="A37" t="str">
            <v>1132</v>
          </cell>
          <cell r="B37" t="str">
            <v>应收利息</v>
          </cell>
        </row>
        <row r="38">
          <cell r="A38" t="str">
            <v>113201</v>
          </cell>
          <cell r="B38" t="str">
            <v>应收利息—债券</v>
          </cell>
        </row>
        <row r="39">
          <cell r="A39" t="str">
            <v>1221</v>
          </cell>
          <cell r="B39" t="str">
            <v>其他应收款</v>
          </cell>
        </row>
        <row r="40">
          <cell r="A40" t="str">
            <v>122101</v>
          </cell>
          <cell r="B40" t="str">
            <v>其他应收款—王伟达</v>
          </cell>
        </row>
        <row r="41">
          <cell r="A41" t="str">
            <v>122102</v>
          </cell>
          <cell r="B41" t="str">
            <v>其他应收款—陈销售</v>
          </cell>
        </row>
        <row r="42">
          <cell r="A42" t="str">
            <v>122103</v>
          </cell>
          <cell r="B42" t="str">
            <v>其他应收款—郝胜利</v>
          </cell>
        </row>
        <row r="43">
          <cell r="A43" t="str">
            <v>122104</v>
          </cell>
          <cell r="B43" t="str">
            <v>其他应收款—李杰</v>
          </cell>
        </row>
        <row r="44">
          <cell r="A44" t="str">
            <v>122105</v>
          </cell>
          <cell r="B44" t="str">
            <v>其他应收款—成都铁路局</v>
          </cell>
        </row>
        <row r="45">
          <cell r="A45" t="str">
            <v>122106</v>
          </cell>
          <cell r="B45" t="str">
            <v>其他应收款—个人垫付款</v>
          </cell>
        </row>
        <row r="46">
          <cell r="A46" t="str">
            <v>122107</v>
          </cell>
          <cell r="B46" t="str">
            <v>其他应收款—李丽</v>
          </cell>
        </row>
        <row r="47">
          <cell r="A47" t="str">
            <v>122108</v>
          </cell>
          <cell r="B47" t="str">
            <v>其他应收款—王一民</v>
          </cell>
        </row>
        <row r="48">
          <cell r="A48" t="str">
            <v>122109</v>
          </cell>
          <cell r="B48" t="str">
            <v>其他应收款—鞍山钢铁公司</v>
          </cell>
        </row>
        <row r="49">
          <cell r="A49" t="str">
            <v>1231</v>
          </cell>
          <cell r="B49" t="str">
            <v>坏账准备</v>
          </cell>
        </row>
        <row r="50">
          <cell r="A50" t="str">
            <v>123101</v>
          </cell>
          <cell r="B50" t="str">
            <v>坏账准备—应收账款</v>
          </cell>
        </row>
        <row r="51">
          <cell r="A51" t="str">
            <v>1401</v>
          </cell>
          <cell r="B51" t="str">
            <v>材料采购</v>
          </cell>
        </row>
        <row r="52">
          <cell r="A52" t="str">
            <v>140101</v>
          </cell>
          <cell r="B52" t="str">
            <v>材料采购—上海威达公司（控制仪）</v>
          </cell>
        </row>
        <row r="53">
          <cell r="A53" t="str">
            <v>140102</v>
          </cell>
          <cell r="B53" t="str">
            <v>材料采购—四川铝管厂</v>
          </cell>
        </row>
        <row r="54">
          <cell r="A54" t="str">
            <v>140103</v>
          </cell>
          <cell r="B54" t="str">
            <v>材料采购—鞍山钢铁公司（不锈钢板30m/m）</v>
          </cell>
        </row>
        <row r="55">
          <cell r="A55" t="str">
            <v>140104</v>
          </cell>
          <cell r="B55" t="str">
            <v>材料采购—鞍山钢铁公司（不锈钢板14m/m）</v>
          </cell>
        </row>
        <row r="56">
          <cell r="A56" t="str">
            <v>140105</v>
          </cell>
          <cell r="B56" t="str">
            <v>材料采购—北京汉泰集团公司（减压器）</v>
          </cell>
        </row>
        <row r="57">
          <cell r="A57" t="str">
            <v>140106</v>
          </cell>
          <cell r="B57" t="str">
            <v>材料采购—大连泵业公司</v>
          </cell>
        </row>
        <row r="58">
          <cell r="A58" t="str">
            <v>140107</v>
          </cell>
          <cell r="B58" t="str">
            <v>材料采购—沈阳劝成钢材经销部（不锈钢管70mm）</v>
          </cell>
        </row>
        <row r="59">
          <cell r="A59" t="str">
            <v>1403</v>
          </cell>
          <cell r="B59" t="str">
            <v>原材料</v>
          </cell>
        </row>
        <row r="60">
          <cell r="A60" t="str">
            <v>140301</v>
          </cell>
          <cell r="B60" t="str">
            <v>原材料—不锈钢板</v>
          </cell>
        </row>
        <row r="61">
          <cell r="A61" t="str">
            <v>14030101</v>
          </cell>
          <cell r="B61" t="str">
            <v>原材料—不锈钢板（14m/m）</v>
          </cell>
        </row>
        <row r="62">
          <cell r="A62" t="str">
            <v>14030102</v>
          </cell>
          <cell r="B62" t="str">
            <v>原材料—不锈钢板（30m/m）—鞍山钢铁公司</v>
          </cell>
        </row>
        <row r="63">
          <cell r="A63" t="str">
            <v>140302</v>
          </cell>
          <cell r="B63" t="str">
            <v>原材料—不锈钢管</v>
          </cell>
        </row>
        <row r="64">
          <cell r="A64" t="str">
            <v>14030201</v>
          </cell>
          <cell r="B64" t="str">
            <v>原材料—不锈钢管（25mm）</v>
          </cell>
        </row>
        <row r="65">
          <cell r="A65" t="str">
            <v>14030202</v>
          </cell>
          <cell r="B65" t="str">
            <v>原材料—不锈钢管（70mm）</v>
          </cell>
        </row>
        <row r="66">
          <cell r="A66" t="str">
            <v>140303</v>
          </cell>
          <cell r="B66" t="str">
            <v>原材料—铝板（26m/m）</v>
          </cell>
        </row>
        <row r="67">
          <cell r="A67" t="str">
            <v>140304</v>
          </cell>
          <cell r="B67" t="str">
            <v>原材料—铝管（30mm）</v>
          </cell>
        </row>
        <row r="68">
          <cell r="A68" t="str">
            <v>140305</v>
          </cell>
          <cell r="B68" t="str">
            <v>原材料—减压器</v>
          </cell>
        </row>
        <row r="69">
          <cell r="A69" t="str">
            <v>140306</v>
          </cell>
          <cell r="B69" t="str">
            <v>原材料—真空泵</v>
          </cell>
        </row>
        <row r="70">
          <cell r="A70" t="str">
            <v>140307</v>
          </cell>
          <cell r="B70" t="str">
            <v>原材料—原煤</v>
          </cell>
        </row>
        <row r="71">
          <cell r="A71" t="str">
            <v>140308</v>
          </cell>
          <cell r="B71" t="str">
            <v>原材料—控制仪（上海威达公司）</v>
          </cell>
        </row>
        <row r="72">
          <cell r="A72" t="str">
            <v>140309</v>
          </cell>
          <cell r="B72" t="str">
            <v>原材料—电镀件</v>
          </cell>
        </row>
        <row r="73">
          <cell r="A73" t="str">
            <v>1404</v>
          </cell>
          <cell r="B73" t="str">
            <v>材料成本差异</v>
          </cell>
        </row>
        <row r="74">
          <cell r="A74" t="str">
            <v>140401</v>
          </cell>
          <cell r="B74" t="str">
            <v>材料成本差异—不锈钢板</v>
          </cell>
        </row>
        <row r="75">
          <cell r="A75" t="str">
            <v>14040101</v>
          </cell>
          <cell r="B75" t="str">
            <v>材料成本差异—不锈钢板（14m/m）</v>
          </cell>
        </row>
        <row r="76">
          <cell r="A76" t="str">
            <v>14040102</v>
          </cell>
          <cell r="B76" t="str">
            <v>材料成本差异—不锈钢板（30m/m）</v>
          </cell>
        </row>
        <row r="77">
          <cell r="A77" t="str">
            <v>140402</v>
          </cell>
          <cell r="B77" t="str">
            <v>材料成本差异—不锈钢管</v>
          </cell>
        </row>
        <row r="78">
          <cell r="A78" t="str">
            <v>14040201</v>
          </cell>
          <cell r="B78" t="str">
            <v>材料成本差异—不锈钢管（25mm）</v>
          </cell>
        </row>
        <row r="79">
          <cell r="A79" t="str">
            <v>14040202</v>
          </cell>
          <cell r="B79" t="str">
            <v>材料成本差异—不锈钢管（70mm）</v>
          </cell>
        </row>
        <row r="80">
          <cell r="A80" t="str">
            <v>140403</v>
          </cell>
          <cell r="B80" t="str">
            <v>材料成本差异—铝板（26m/m）</v>
          </cell>
        </row>
        <row r="81">
          <cell r="A81" t="str">
            <v>140404</v>
          </cell>
          <cell r="B81" t="str">
            <v>材料成本差异—铝管（30mm）</v>
          </cell>
        </row>
        <row r="82">
          <cell r="A82" t="str">
            <v>140405</v>
          </cell>
          <cell r="B82" t="str">
            <v>材料成本差异—减压器</v>
          </cell>
        </row>
        <row r="83">
          <cell r="A83" t="str">
            <v>140406</v>
          </cell>
          <cell r="B83" t="str">
            <v>材料成本差异—真空泵</v>
          </cell>
        </row>
        <row r="84">
          <cell r="A84" t="str">
            <v>140407</v>
          </cell>
          <cell r="B84" t="str">
            <v>材料成本差异—原煤</v>
          </cell>
        </row>
        <row r="85">
          <cell r="A85" t="str">
            <v>140408</v>
          </cell>
          <cell r="B85" t="str">
            <v>材料成本差异—周转材料（包装物）</v>
          </cell>
        </row>
        <row r="86">
          <cell r="A86" t="str">
            <v>140409</v>
          </cell>
          <cell r="B86" t="str">
            <v>材料成本差异—控制仪</v>
          </cell>
        </row>
        <row r="87">
          <cell r="A87" t="str">
            <v>140410</v>
          </cell>
          <cell r="B87" t="str">
            <v>材料成本差异—电镀件</v>
          </cell>
        </row>
        <row r="88">
          <cell r="A88" t="str">
            <v>1405</v>
          </cell>
          <cell r="B88" t="str">
            <v>库存商品</v>
          </cell>
        </row>
        <row r="89">
          <cell r="A89" t="str">
            <v>140501</v>
          </cell>
          <cell r="B89" t="str">
            <v>库存商品—镀膜机（0815 DH-3）</v>
          </cell>
        </row>
        <row r="90">
          <cell r="A90" t="str">
            <v>140502</v>
          </cell>
          <cell r="B90" t="str">
            <v>库存商品—镀膜机（0925 DH-4）</v>
          </cell>
        </row>
        <row r="91">
          <cell r="A91" t="str">
            <v>1406</v>
          </cell>
          <cell r="B91" t="str">
            <v>发出商品</v>
          </cell>
        </row>
        <row r="92">
          <cell r="A92" t="str">
            <v>140601</v>
          </cell>
          <cell r="B92" t="str">
            <v>发出商品—武汉弘毅公司</v>
          </cell>
        </row>
        <row r="93">
          <cell r="A93" t="str">
            <v>1408</v>
          </cell>
          <cell r="B93" t="str">
            <v>委托加工物资</v>
          </cell>
        </row>
        <row r="94">
          <cell r="A94" t="str">
            <v>140801</v>
          </cell>
          <cell r="B94" t="str">
            <v>委托加工物资—电镀件</v>
          </cell>
        </row>
        <row r="95">
          <cell r="A95" t="str">
            <v>140802</v>
          </cell>
          <cell r="B95" t="str">
            <v>委托加工物资—电解件</v>
          </cell>
        </row>
        <row r="96">
          <cell r="A96" t="str">
            <v>1411</v>
          </cell>
          <cell r="B96" t="str">
            <v>周转材料</v>
          </cell>
        </row>
        <row r="97">
          <cell r="A97" t="str">
            <v>141101</v>
          </cell>
          <cell r="B97" t="str">
            <v>周转材料—包装物（木材）</v>
          </cell>
        </row>
        <row r="98">
          <cell r="A98" t="str">
            <v>141102</v>
          </cell>
          <cell r="B98" t="str">
            <v>周转材料—低值易耗品</v>
          </cell>
        </row>
        <row r="99">
          <cell r="A99" t="str">
            <v>14110201</v>
          </cell>
          <cell r="B99" t="str">
            <v>周转材料—低值易耗品（管理用具）</v>
          </cell>
        </row>
        <row r="100">
          <cell r="A100" t="str">
            <v>14110202</v>
          </cell>
          <cell r="B100" t="str">
            <v>周转材料—低值易耗品（替换设备）</v>
          </cell>
        </row>
        <row r="101">
          <cell r="A101" t="str">
            <v>14110203</v>
          </cell>
          <cell r="B101" t="str">
            <v>周转材料—低值易耗品（一般工具）</v>
          </cell>
        </row>
        <row r="102">
          <cell r="A102" t="str">
            <v>14110204</v>
          </cell>
          <cell r="B102" t="str">
            <v>周转材料—低值易耗品（劳保用品）</v>
          </cell>
        </row>
        <row r="103">
          <cell r="A103" t="str">
            <v>141103</v>
          </cell>
          <cell r="B103" t="str">
            <v>周转材料—其他周转材料</v>
          </cell>
        </row>
        <row r="104">
          <cell r="A104" t="str">
            <v>1471</v>
          </cell>
          <cell r="B104" t="str">
            <v>存货跌价准备</v>
          </cell>
        </row>
        <row r="105">
          <cell r="A105" t="str">
            <v>147101</v>
          </cell>
          <cell r="B105" t="str">
            <v>存货跌价准备—原材料</v>
          </cell>
        </row>
        <row r="106">
          <cell r="A106" t="str">
            <v>1501</v>
          </cell>
          <cell r="B106" t="str">
            <v>持有至到期投资</v>
          </cell>
        </row>
        <row r="107">
          <cell r="A107" t="str">
            <v>150101</v>
          </cell>
          <cell r="B107" t="str">
            <v>持有至到期投资—国债</v>
          </cell>
        </row>
        <row r="108">
          <cell r="A108" t="str">
            <v>15010101</v>
          </cell>
          <cell r="B108" t="str">
            <v>持有至到期投资—国债（成本）</v>
          </cell>
        </row>
        <row r="109">
          <cell r="A109" t="str">
            <v>15010102</v>
          </cell>
          <cell r="B109" t="str">
            <v>持有至到期投资—国债（利息调整）</v>
          </cell>
        </row>
        <row r="110">
          <cell r="A110" t="str">
            <v>15010103</v>
          </cell>
          <cell r="B110" t="str">
            <v>持有至到期投资—国债（应计利息）</v>
          </cell>
        </row>
        <row r="111">
          <cell r="A111" t="str">
            <v>1503</v>
          </cell>
          <cell r="B111" t="str">
            <v>可供出售金融资产</v>
          </cell>
        </row>
        <row r="112">
          <cell r="A112" t="str">
            <v>1511</v>
          </cell>
          <cell r="B112" t="str">
            <v>长期股权投资</v>
          </cell>
        </row>
        <row r="113">
          <cell r="A113" t="str">
            <v>151101</v>
          </cell>
          <cell r="B113" t="str">
            <v>长期股权投资—深圳金时达公司</v>
          </cell>
        </row>
        <row r="114">
          <cell r="A114" t="str">
            <v>15110101</v>
          </cell>
          <cell r="B114" t="str">
            <v>长期股权投资—深圳金时达公司（成本）</v>
          </cell>
        </row>
        <row r="115">
          <cell r="A115" t="str">
            <v>15110102</v>
          </cell>
          <cell r="B115" t="str">
            <v>长期股权投资—深圳金时达公司（损益调整）</v>
          </cell>
        </row>
        <row r="116">
          <cell r="A116" t="str">
            <v>15110103</v>
          </cell>
          <cell r="B116" t="str">
            <v>长期股权投资—深圳金时达公司（其他权益变动）</v>
          </cell>
        </row>
        <row r="117">
          <cell r="A117" t="str">
            <v>1601</v>
          </cell>
          <cell r="B117" t="str">
            <v>固定资产</v>
          </cell>
        </row>
        <row r="118">
          <cell r="A118" t="str">
            <v>160101</v>
          </cell>
          <cell r="B118" t="str">
            <v>固定资产—基本车间</v>
          </cell>
        </row>
        <row r="119">
          <cell r="A119" t="str">
            <v>16010101</v>
          </cell>
          <cell r="B119" t="str">
            <v>固定资产—基本车间（房屋建筑物）</v>
          </cell>
        </row>
        <row r="120">
          <cell r="A120" t="str">
            <v>16010102</v>
          </cell>
          <cell r="B120" t="str">
            <v>固定资产—基本车间（机器设备）</v>
          </cell>
        </row>
        <row r="121">
          <cell r="A121" t="str">
            <v>16010103</v>
          </cell>
          <cell r="B121" t="str">
            <v>固定资产—基本车间（其他）</v>
          </cell>
        </row>
        <row r="122">
          <cell r="A122" t="str">
            <v>160102</v>
          </cell>
          <cell r="B122" t="str">
            <v>固定资产—动力车间</v>
          </cell>
        </row>
        <row r="123">
          <cell r="A123" t="str">
            <v>16010201</v>
          </cell>
          <cell r="B123" t="str">
            <v>固定资产—动力车间（房屋建筑物）</v>
          </cell>
        </row>
        <row r="124">
          <cell r="A124" t="str">
            <v>16010202</v>
          </cell>
          <cell r="B124" t="str">
            <v>固定资产—动力车间（其他）</v>
          </cell>
        </row>
        <row r="125">
          <cell r="A125" t="str">
            <v>160103</v>
          </cell>
          <cell r="B125" t="str">
            <v>固定资产—运输部门</v>
          </cell>
        </row>
        <row r="126">
          <cell r="A126" t="str">
            <v>16010301</v>
          </cell>
          <cell r="B126" t="str">
            <v>固定资产—运输部门（房屋建筑物）</v>
          </cell>
        </row>
        <row r="127">
          <cell r="A127" t="str">
            <v>16010302</v>
          </cell>
          <cell r="B127" t="str">
            <v>固定资产—运输部门（运输设备）</v>
          </cell>
        </row>
        <row r="128">
          <cell r="A128" t="str">
            <v>16010303</v>
          </cell>
          <cell r="B128" t="str">
            <v>固定资产—运输部门（其他）</v>
          </cell>
        </row>
        <row r="129">
          <cell r="A129" t="str">
            <v>160104</v>
          </cell>
          <cell r="B129" t="str">
            <v>固定资产—管理部门</v>
          </cell>
        </row>
        <row r="130">
          <cell r="A130" t="str">
            <v>16010401</v>
          </cell>
          <cell r="B130" t="str">
            <v>固定资产—管理部门（房屋建筑物）</v>
          </cell>
        </row>
        <row r="131">
          <cell r="A131" t="str">
            <v>16010402</v>
          </cell>
          <cell r="B131" t="str">
            <v>固定资产—管理部门（设备）</v>
          </cell>
        </row>
        <row r="132">
          <cell r="A132" t="str">
            <v>16010403</v>
          </cell>
          <cell r="B132" t="str">
            <v>固定资产—管理部门（其他）</v>
          </cell>
        </row>
        <row r="133">
          <cell r="A133" t="str">
            <v>1602</v>
          </cell>
          <cell r="B133" t="str">
            <v>累计折旧</v>
          </cell>
        </row>
        <row r="134">
          <cell r="A134" t="str">
            <v>1603</v>
          </cell>
          <cell r="B134" t="str">
            <v>固定资产减值准备</v>
          </cell>
        </row>
        <row r="135">
          <cell r="A135" t="str">
            <v>1604</v>
          </cell>
          <cell r="B135" t="str">
            <v>在建工程</v>
          </cell>
        </row>
        <row r="136">
          <cell r="A136" t="str">
            <v>160401</v>
          </cell>
          <cell r="B136" t="str">
            <v>在建工程—技术改造工程</v>
          </cell>
        </row>
        <row r="137">
          <cell r="A137" t="str">
            <v>1605</v>
          </cell>
          <cell r="B137" t="str">
            <v>工程物资</v>
          </cell>
        </row>
        <row r="138">
          <cell r="A138" t="str">
            <v>160501</v>
          </cell>
          <cell r="B138" t="str">
            <v>工程物资—专用设备</v>
          </cell>
        </row>
        <row r="139">
          <cell r="A139" t="str">
            <v>160502</v>
          </cell>
          <cell r="B139" t="str">
            <v>工程物资—电机</v>
          </cell>
        </row>
        <row r="140">
          <cell r="A140" t="str">
            <v>1606</v>
          </cell>
          <cell r="B140" t="str">
            <v>固定资产清理</v>
          </cell>
        </row>
        <row r="141">
          <cell r="A141" t="str">
            <v>160601</v>
          </cell>
          <cell r="B141" t="str">
            <v>固定资产清理—车床</v>
          </cell>
        </row>
        <row r="142">
          <cell r="A142" t="str">
            <v>160602</v>
          </cell>
          <cell r="B142" t="str">
            <v>固定资产清理—钻床</v>
          </cell>
        </row>
        <row r="143">
          <cell r="A143" t="str">
            <v>1701</v>
          </cell>
          <cell r="B143" t="str">
            <v>无形资产</v>
          </cell>
        </row>
        <row r="144">
          <cell r="A144" t="str">
            <v>170101</v>
          </cell>
          <cell r="B144" t="str">
            <v>无形资产—专利权</v>
          </cell>
        </row>
        <row r="145">
          <cell r="A145" t="str">
            <v>170102</v>
          </cell>
          <cell r="B145" t="str">
            <v>无形资产—商标权</v>
          </cell>
        </row>
        <row r="146">
          <cell r="A146" t="str">
            <v>1702</v>
          </cell>
          <cell r="B146" t="str">
            <v>累计摊销</v>
          </cell>
        </row>
        <row r="147">
          <cell r="A147" t="str">
            <v>170201</v>
          </cell>
          <cell r="B147" t="str">
            <v>累计摊销—专利权</v>
          </cell>
        </row>
        <row r="148">
          <cell r="A148" t="str">
            <v>170202</v>
          </cell>
          <cell r="B148" t="str">
            <v>累计摊销—商标权</v>
          </cell>
        </row>
        <row r="149">
          <cell r="A149" t="str">
            <v>1703</v>
          </cell>
          <cell r="B149" t="str">
            <v>无形资产减值准备</v>
          </cell>
        </row>
        <row r="150">
          <cell r="A150" t="str">
            <v>1801</v>
          </cell>
          <cell r="B150" t="str">
            <v>长期待摊费用</v>
          </cell>
        </row>
        <row r="151">
          <cell r="A151" t="str">
            <v>180101</v>
          </cell>
          <cell r="B151" t="str">
            <v>长期待摊费用—租入固定资产改良支出</v>
          </cell>
        </row>
        <row r="152">
          <cell r="A152" t="str">
            <v>1901</v>
          </cell>
          <cell r="B152" t="str">
            <v>待处理财产损溢</v>
          </cell>
        </row>
        <row r="153">
          <cell r="A153" t="str">
            <v>190101</v>
          </cell>
          <cell r="B153" t="str">
            <v>待处理财产损溢—待处理流动资产损溢</v>
          </cell>
        </row>
        <row r="154">
          <cell r="A154" t="str">
            <v>2001</v>
          </cell>
          <cell r="B154" t="str">
            <v>短期借款</v>
          </cell>
        </row>
        <row r="155">
          <cell r="A155" t="str">
            <v>200101</v>
          </cell>
          <cell r="B155" t="str">
            <v>短期借款—中国工商银行沈河分理处</v>
          </cell>
        </row>
        <row r="156">
          <cell r="A156" t="str">
            <v>200102</v>
          </cell>
          <cell r="B156" t="str">
            <v>短期借款—中国工商银行开发区支行</v>
          </cell>
        </row>
        <row r="157">
          <cell r="A157" t="str">
            <v>2201</v>
          </cell>
          <cell r="B157" t="str">
            <v>应付票据</v>
          </cell>
        </row>
        <row r="158">
          <cell r="A158" t="str">
            <v>220101</v>
          </cell>
          <cell r="B158" t="str">
            <v>应付票据—北方物资经销公司</v>
          </cell>
        </row>
        <row r="159">
          <cell r="A159" t="str">
            <v>2201025</v>
          </cell>
          <cell r="B159" t="str">
            <v>应付票据—铁岭矿山公司</v>
          </cell>
        </row>
        <row r="160">
          <cell r="A160" t="str">
            <v>2202</v>
          </cell>
          <cell r="B160" t="str">
            <v>应付账款</v>
          </cell>
        </row>
        <row r="161">
          <cell r="A161" t="str">
            <v>220201</v>
          </cell>
          <cell r="B161" t="str">
            <v>应付账款—沈阳真空泵厂</v>
          </cell>
        </row>
        <row r="162">
          <cell r="A162" t="str">
            <v>220202</v>
          </cell>
          <cell r="B162" t="str">
            <v>应付账款—沈阳油漆厂</v>
          </cell>
        </row>
        <row r="163">
          <cell r="A163" t="str">
            <v>220203</v>
          </cell>
          <cell r="B163" t="str">
            <v>应付账款—沈阳电镀厂</v>
          </cell>
        </row>
        <row r="164">
          <cell r="A164" t="str">
            <v>220204</v>
          </cell>
          <cell r="B164" t="str">
            <v>应付账款—沈阳劝成经销公司</v>
          </cell>
        </row>
        <row r="165">
          <cell r="A165" t="str">
            <v>220205</v>
          </cell>
          <cell r="B165" t="str">
            <v>应付账款—沈阳物资经销公司</v>
          </cell>
        </row>
        <row r="166">
          <cell r="A166" t="str">
            <v>220206</v>
          </cell>
          <cell r="B166" t="str">
            <v>应付账款—北京汉泰集团公司</v>
          </cell>
        </row>
        <row r="167">
          <cell r="A167" t="str">
            <v>220207</v>
          </cell>
          <cell r="B167" t="str">
            <v>应付账款—大连泵业公司</v>
          </cell>
        </row>
        <row r="168">
          <cell r="A168" t="str">
            <v>220208</v>
          </cell>
          <cell r="B168" t="str">
            <v>应付账款—鞍山钢铁公司</v>
          </cell>
        </row>
        <row r="169">
          <cell r="A169" t="str">
            <v>2203</v>
          </cell>
          <cell r="B169" t="str">
            <v>预收账款</v>
          </cell>
        </row>
        <row r="170">
          <cell r="A170" t="str">
            <v>220301</v>
          </cell>
          <cell r="B170" t="str">
            <v>预收账款—北京科航公司</v>
          </cell>
        </row>
        <row r="171">
          <cell r="A171" t="str">
            <v>220302</v>
          </cell>
          <cell r="B171" t="str">
            <v>预收账款—深圳电子镀膜厂</v>
          </cell>
        </row>
        <row r="172">
          <cell r="A172" t="str">
            <v>2211</v>
          </cell>
          <cell r="B172" t="str">
            <v>应付职工薪酬</v>
          </cell>
        </row>
        <row r="173">
          <cell r="A173" t="str">
            <v>221101</v>
          </cell>
          <cell r="B173" t="str">
            <v>应付职工薪酬—工资</v>
          </cell>
        </row>
        <row r="174">
          <cell r="A174" t="str">
            <v>221102</v>
          </cell>
          <cell r="B174" t="str">
            <v>应付职工薪酬—职工福利</v>
          </cell>
        </row>
        <row r="175">
          <cell r="A175" t="str">
            <v>221103</v>
          </cell>
          <cell r="B175" t="str">
            <v>应付职工薪酬—住房公积金</v>
          </cell>
        </row>
        <row r="176">
          <cell r="A176" t="str">
            <v>221104</v>
          </cell>
          <cell r="B176" t="str">
            <v>应付职工薪酬—工会经费</v>
          </cell>
        </row>
        <row r="177">
          <cell r="A177" t="str">
            <v>221105</v>
          </cell>
          <cell r="B177" t="str">
            <v>应付职工薪酬—教育经费</v>
          </cell>
        </row>
        <row r="178">
          <cell r="A178" t="str">
            <v>221106</v>
          </cell>
          <cell r="B178" t="str">
            <v>应付职工薪酬—社会保险费</v>
          </cell>
        </row>
        <row r="179">
          <cell r="A179" t="str">
            <v>2221</v>
          </cell>
          <cell r="B179" t="str">
            <v>应交税费</v>
          </cell>
        </row>
        <row r="180">
          <cell r="A180" t="str">
            <v>222101</v>
          </cell>
          <cell r="B180" t="str">
            <v>应交税费—增值税</v>
          </cell>
        </row>
        <row r="181">
          <cell r="A181" t="str">
            <v>22210101</v>
          </cell>
          <cell r="B181" t="str">
            <v>应交税费—增值税（进项税额）</v>
          </cell>
        </row>
        <row r="182">
          <cell r="A182" t="str">
            <v>22210102</v>
          </cell>
          <cell r="B182" t="str">
            <v>应交税费—增值税（已交税金）</v>
          </cell>
        </row>
        <row r="183">
          <cell r="A183" t="str">
            <v>22210103</v>
          </cell>
          <cell r="B183" t="str">
            <v>应交税费—增值税（销项税额）</v>
          </cell>
        </row>
        <row r="184">
          <cell r="A184" t="str">
            <v>22210104</v>
          </cell>
          <cell r="B184" t="str">
            <v>应交税费—增值税（出口退税）</v>
          </cell>
        </row>
        <row r="185">
          <cell r="A185" t="str">
            <v>22210105</v>
          </cell>
          <cell r="B185" t="str">
            <v>应交税费—增值税（进项税额转出）</v>
          </cell>
        </row>
        <row r="186">
          <cell r="A186" t="str">
            <v>222102</v>
          </cell>
          <cell r="B186" t="str">
            <v>应交税费—企业所得税</v>
          </cell>
        </row>
        <row r="187">
          <cell r="A187" t="str">
            <v>222103</v>
          </cell>
          <cell r="B187" t="str">
            <v>应交税费—城市维护建设税</v>
          </cell>
        </row>
        <row r="188">
          <cell r="A188" t="str">
            <v>222104</v>
          </cell>
          <cell r="B188" t="str">
            <v>应交税费—个人所得税</v>
          </cell>
        </row>
        <row r="189">
          <cell r="A189" t="str">
            <v>222105</v>
          </cell>
          <cell r="B189" t="str">
            <v>应交税费—教育费附加</v>
          </cell>
        </row>
        <row r="190">
          <cell r="A190" t="str">
            <v>222106</v>
          </cell>
          <cell r="B190" t="str">
            <v>应交税费—地方教育费附加</v>
          </cell>
        </row>
        <row r="191">
          <cell r="A191" t="str">
            <v>222107</v>
          </cell>
          <cell r="B191" t="str">
            <v>应交税费—营业税</v>
          </cell>
        </row>
        <row r="192">
          <cell r="A192" t="str">
            <v>222108</v>
          </cell>
          <cell r="B192" t="str">
            <v>应交税费—房产税</v>
          </cell>
        </row>
        <row r="193">
          <cell r="A193" t="str">
            <v>222109</v>
          </cell>
          <cell r="B193" t="str">
            <v>应交税费—土地使用税</v>
          </cell>
        </row>
        <row r="194">
          <cell r="A194" t="str">
            <v>222110</v>
          </cell>
          <cell r="B194" t="str">
            <v>应交税费—税款检查调整</v>
          </cell>
        </row>
        <row r="195">
          <cell r="A195" t="str">
            <v>2231</v>
          </cell>
          <cell r="B195" t="str">
            <v>应付利息</v>
          </cell>
        </row>
        <row r="196">
          <cell r="A196" t="str">
            <v>223101</v>
          </cell>
          <cell r="B196" t="str">
            <v>应付利息—短期借款</v>
          </cell>
        </row>
        <row r="197">
          <cell r="A197" t="str">
            <v>223102</v>
          </cell>
          <cell r="B197" t="str">
            <v>应付利息—长期借款</v>
          </cell>
        </row>
        <row r="198">
          <cell r="A198" t="str">
            <v>2232</v>
          </cell>
          <cell r="B198" t="str">
            <v>应付股利</v>
          </cell>
        </row>
        <row r="199">
          <cell r="A199" t="str">
            <v>223201</v>
          </cell>
          <cell r="B199" t="str">
            <v>应付股利—李新科</v>
          </cell>
        </row>
        <row r="200">
          <cell r="A200" t="str">
            <v>223202</v>
          </cell>
          <cell r="B200" t="str">
            <v>应付股利—沈阳银基</v>
          </cell>
        </row>
        <row r="201">
          <cell r="A201" t="str">
            <v>2241</v>
          </cell>
          <cell r="B201" t="str">
            <v>其他应付款</v>
          </cell>
        </row>
        <row r="202">
          <cell r="A202" t="str">
            <v>224101</v>
          </cell>
          <cell r="B202" t="str">
            <v>其他应付款—存出保证金</v>
          </cell>
        </row>
        <row r="203">
          <cell r="A203" t="str">
            <v>224102</v>
          </cell>
          <cell r="B203" t="str">
            <v>其他应付款—沈河国税局</v>
          </cell>
        </row>
        <row r="204">
          <cell r="A204" t="str">
            <v>224103</v>
          </cell>
          <cell r="B204" t="str">
            <v>其他应付款—沈阳社会保障局</v>
          </cell>
        </row>
        <row r="205">
          <cell r="A205" t="str">
            <v>224104</v>
          </cell>
          <cell r="B205" t="str">
            <v>其他应付款—沈阳住房公积金管理中心</v>
          </cell>
        </row>
        <row r="206">
          <cell r="A206" t="str">
            <v>2501</v>
          </cell>
          <cell r="B206" t="str">
            <v>长期借款</v>
          </cell>
        </row>
        <row r="207">
          <cell r="A207" t="str">
            <v>250101</v>
          </cell>
          <cell r="B207" t="str">
            <v>长期借款—中国银行开发区支行</v>
          </cell>
        </row>
        <row r="208">
          <cell r="A208" t="str">
            <v>2502</v>
          </cell>
          <cell r="B208" t="str">
            <v>应付债券</v>
          </cell>
        </row>
        <row r="209">
          <cell r="A209" t="str">
            <v>250201</v>
          </cell>
          <cell r="B209" t="str">
            <v>应付债券—面值</v>
          </cell>
        </row>
        <row r="210">
          <cell r="A210" t="str">
            <v>250202</v>
          </cell>
          <cell r="B210" t="str">
            <v>应付债券—利息调整</v>
          </cell>
        </row>
        <row r="211">
          <cell r="A211" t="str">
            <v>2701</v>
          </cell>
          <cell r="B211" t="str">
            <v>长期应付款</v>
          </cell>
        </row>
        <row r="212">
          <cell r="A212" t="str">
            <v>270101</v>
          </cell>
          <cell r="B212" t="str">
            <v>长期应付款—沈阳蓝海租赁有限公司</v>
          </cell>
        </row>
        <row r="213">
          <cell r="A213" t="str">
            <v>4001</v>
          </cell>
          <cell r="B213" t="str">
            <v>实收资本</v>
          </cell>
        </row>
        <row r="214">
          <cell r="A214" t="str">
            <v>400101</v>
          </cell>
          <cell r="B214" t="str">
            <v>实收资本—李新科</v>
          </cell>
        </row>
        <row r="215">
          <cell r="A215" t="str">
            <v>400102</v>
          </cell>
          <cell r="B215" t="str">
            <v>实收资本—沈阳银基</v>
          </cell>
        </row>
        <row r="216">
          <cell r="A216" t="str">
            <v>4002</v>
          </cell>
          <cell r="B216" t="str">
            <v>资本公积</v>
          </cell>
        </row>
        <row r="217">
          <cell r="A217" t="str">
            <v>400201</v>
          </cell>
          <cell r="B217" t="str">
            <v>资本公积—资本溢价</v>
          </cell>
        </row>
        <row r="218">
          <cell r="A218" t="str">
            <v>400202</v>
          </cell>
          <cell r="B218" t="str">
            <v>资本公积—其他资本公积</v>
          </cell>
        </row>
        <row r="219">
          <cell r="A219" t="str">
            <v>4101</v>
          </cell>
          <cell r="B219" t="str">
            <v>盈余公积</v>
          </cell>
        </row>
        <row r="220">
          <cell r="A220" t="str">
            <v>410101</v>
          </cell>
          <cell r="B220" t="str">
            <v>盈余公积—法定盈余公积</v>
          </cell>
        </row>
        <row r="221">
          <cell r="A221" t="str">
            <v>410102</v>
          </cell>
          <cell r="B221" t="str">
            <v>盈余公积—任意盈余公积</v>
          </cell>
        </row>
        <row r="222">
          <cell r="A222" t="str">
            <v>4103</v>
          </cell>
          <cell r="B222" t="str">
            <v>本年利润</v>
          </cell>
        </row>
        <row r="223">
          <cell r="A223" t="str">
            <v>4104</v>
          </cell>
          <cell r="B223" t="str">
            <v>利润分配</v>
          </cell>
        </row>
        <row r="224">
          <cell r="A224" t="str">
            <v>410101</v>
          </cell>
          <cell r="B224" t="str">
            <v>利润分配—未分配利润</v>
          </cell>
        </row>
        <row r="225">
          <cell r="A225" t="str">
            <v>410102</v>
          </cell>
          <cell r="B225" t="str">
            <v>利润分配—提取盈余公积</v>
          </cell>
        </row>
        <row r="226">
          <cell r="A226" t="str">
            <v>410103</v>
          </cell>
          <cell r="B226" t="str">
            <v>利润分配—应付现金股利或利润</v>
          </cell>
        </row>
        <row r="227">
          <cell r="A227" t="str">
            <v>5001</v>
          </cell>
          <cell r="B227" t="str">
            <v>生产成本</v>
          </cell>
        </row>
        <row r="228">
          <cell r="A228" t="str">
            <v>500101</v>
          </cell>
          <cell r="B228" t="str">
            <v>生产成本—基本生产成本</v>
          </cell>
        </row>
        <row r="229">
          <cell r="A229" t="str">
            <v>50010101</v>
          </cell>
          <cell r="B229" t="str">
            <v>生产成本—基本生产成本（镀膜机DH—3）</v>
          </cell>
        </row>
        <row r="230">
          <cell r="A230" t="str">
            <v>50010102</v>
          </cell>
          <cell r="B230" t="str">
            <v>生产成本—基本生产成本（镀膜机DH—4）</v>
          </cell>
        </row>
        <row r="231">
          <cell r="A231" t="str">
            <v>5001010201</v>
          </cell>
          <cell r="B231" t="str">
            <v>生产成本—基本生产成本（镀膜机DH—4-0925）</v>
          </cell>
        </row>
        <row r="232">
          <cell r="A232" t="str">
            <v>5001010202</v>
          </cell>
          <cell r="B232" t="str">
            <v>生产成本—基本生产成本（镀膜机DH—4-1105）</v>
          </cell>
        </row>
        <row r="233">
          <cell r="A233" t="str">
            <v>5001010203</v>
          </cell>
          <cell r="B233" t="str">
            <v>生产成本—基本生产成本（镀膜机DH—4-1219）</v>
          </cell>
        </row>
        <row r="234">
          <cell r="A234" t="str">
            <v>50010103</v>
          </cell>
          <cell r="B234" t="str">
            <v>生产成本—基本生产成本（镀膜机DH—5）</v>
          </cell>
        </row>
        <row r="235">
          <cell r="A235" t="str">
            <v>50010104</v>
          </cell>
          <cell r="B235" t="str">
            <v>生产成本—基本生产成本（镀膜机DH—6）</v>
          </cell>
        </row>
        <row r="236">
          <cell r="A236" t="str">
            <v>500102</v>
          </cell>
          <cell r="B236" t="str">
            <v>生产成本—辅助生产成本</v>
          </cell>
        </row>
        <row r="237">
          <cell r="A237" t="str">
            <v>50010201</v>
          </cell>
          <cell r="B237" t="str">
            <v>生产成本—辅助生产成本（动力车间）</v>
          </cell>
        </row>
        <row r="238">
          <cell r="A238" t="str">
            <v>50010202</v>
          </cell>
          <cell r="B238" t="str">
            <v>生产成本—辅助生产成本（运输部门）</v>
          </cell>
        </row>
        <row r="239">
          <cell r="A239" t="str">
            <v>5101</v>
          </cell>
          <cell r="B239" t="str">
            <v>制造费用</v>
          </cell>
        </row>
        <row r="240">
          <cell r="A240" t="str">
            <v>510101</v>
          </cell>
          <cell r="B240" t="str">
            <v>制造费用—办公费</v>
          </cell>
        </row>
        <row r="241">
          <cell r="A241" t="str">
            <v>510102</v>
          </cell>
          <cell r="B241" t="str">
            <v>制造费用—工薪</v>
          </cell>
        </row>
        <row r="242">
          <cell r="A242" t="str">
            <v>510103</v>
          </cell>
          <cell r="B242" t="str">
            <v>制造费用—运输费</v>
          </cell>
        </row>
        <row r="243">
          <cell r="A243" t="str">
            <v>510104</v>
          </cell>
          <cell r="B243" t="str">
            <v>制造费用—保险费</v>
          </cell>
        </row>
        <row r="244">
          <cell r="A244" t="str">
            <v>510105</v>
          </cell>
          <cell r="B244" t="str">
            <v>制造费用—福利费</v>
          </cell>
        </row>
        <row r="245">
          <cell r="A245" t="str">
            <v>510106</v>
          </cell>
          <cell r="B245" t="str">
            <v>制造费用—劳动保护费</v>
          </cell>
        </row>
        <row r="246">
          <cell r="A246" t="str">
            <v>510107</v>
          </cell>
          <cell r="B246" t="str">
            <v>制造费用—水电费</v>
          </cell>
        </row>
        <row r="247">
          <cell r="A247" t="str">
            <v>510108</v>
          </cell>
          <cell r="B247" t="str">
            <v>制造费用—修理费</v>
          </cell>
        </row>
        <row r="248">
          <cell r="A248" t="str">
            <v>510109</v>
          </cell>
          <cell r="B248" t="str">
            <v>制造费用—折旧费</v>
          </cell>
        </row>
        <row r="249">
          <cell r="A249" t="str">
            <v>510110</v>
          </cell>
          <cell r="B249" t="str">
            <v>制造费用—其他</v>
          </cell>
        </row>
        <row r="250">
          <cell r="A250" t="str">
            <v>6001</v>
          </cell>
          <cell r="B250" t="str">
            <v>主营业务收入</v>
          </cell>
        </row>
        <row r="251">
          <cell r="A251" t="str">
            <v>600101</v>
          </cell>
          <cell r="B251" t="str">
            <v>主营业务收入—镀膜机DH-3</v>
          </cell>
        </row>
        <row r="252">
          <cell r="A252" t="str">
            <v>600102</v>
          </cell>
          <cell r="B252" t="str">
            <v>主营业务收入—镀膜机DH-4</v>
          </cell>
        </row>
        <row r="253">
          <cell r="A253" t="str">
            <v>60010201</v>
          </cell>
          <cell r="B253" t="str">
            <v>主营业务收入—镀膜机DH-4（0925）</v>
          </cell>
        </row>
        <row r="254">
          <cell r="A254" t="str">
            <v>60010202</v>
          </cell>
          <cell r="B254" t="str">
            <v>主营业务收入—镀膜机DH-4（1105）</v>
          </cell>
        </row>
        <row r="255">
          <cell r="A255" t="str">
            <v>60010203</v>
          </cell>
          <cell r="B255" t="str">
            <v>主营业务收入—镀膜机DH-4（1219）</v>
          </cell>
        </row>
        <row r="256">
          <cell r="A256" t="str">
            <v>600103</v>
          </cell>
          <cell r="B256" t="str">
            <v>主营业务收入—镀膜机DH-5</v>
          </cell>
        </row>
        <row r="257">
          <cell r="A257" t="str">
            <v>600104</v>
          </cell>
          <cell r="B257" t="str">
            <v>主营业务收入—镀膜机DH-6</v>
          </cell>
        </row>
        <row r="258">
          <cell r="A258" t="str">
            <v>6051</v>
          </cell>
          <cell r="B258" t="str">
            <v>其他业务收入</v>
          </cell>
        </row>
        <row r="259">
          <cell r="A259" t="str">
            <v>605101</v>
          </cell>
          <cell r="B259" t="str">
            <v>其他业务收入—材料收入</v>
          </cell>
        </row>
        <row r="260">
          <cell r="A260" t="str">
            <v>605102</v>
          </cell>
          <cell r="B260" t="str">
            <v>其他业务收入—出租无形资产收入</v>
          </cell>
        </row>
        <row r="261">
          <cell r="A261" t="str">
            <v>605103</v>
          </cell>
          <cell r="B261" t="str">
            <v>其他业务收入—出租固定资产收入</v>
          </cell>
        </row>
        <row r="262">
          <cell r="A262" t="str">
            <v>6101</v>
          </cell>
          <cell r="B262" t="str">
            <v>公允价值变动损益</v>
          </cell>
        </row>
        <row r="263">
          <cell r="A263" t="str">
            <v>6111</v>
          </cell>
          <cell r="B263" t="str">
            <v>投资收益</v>
          </cell>
        </row>
        <row r="264">
          <cell r="A264" t="str">
            <v>611101</v>
          </cell>
          <cell r="B264" t="str">
            <v>投资收益—股利收益</v>
          </cell>
        </row>
        <row r="265">
          <cell r="A265" t="str">
            <v>611101</v>
          </cell>
          <cell r="B265" t="str">
            <v>投资收益—债券收益</v>
          </cell>
        </row>
        <row r="266">
          <cell r="A266" t="str">
            <v>6301</v>
          </cell>
          <cell r="B266" t="str">
            <v>营业外收入</v>
          </cell>
        </row>
        <row r="267">
          <cell r="A267" t="str">
            <v>630101</v>
          </cell>
          <cell r="B267" t="str">
            <v>营业外收入—罚没收入</v>
          </cell>
        </row>
        <row r="268">
          <cell r="A268" t="str">
            <v>630102</v>
          </cell>
          <cell r="B268" t="str">
            <v>营业外收入—待处理财产损益</v>
          </cell>
        </row>
        <row r="269">
          <cell r="A269" t="str">
            <v>630103</v>
          </cell>
          <cell r="B269" t="str">
            <v>营业外收入—接受捐赠</v>
          </cell>
        </row>
        <row r="270">
          <cell r="A270" t="str">
            <v>6401</v>
          </cell>
          <cell r="B270" t="str">
            <v>主营业务成本</v>
          </cell>
        </row>
        <row r="271">
          <cell r="A271" t="str">
            <v>640101</v>
          </cell>
          <cell r="B271" t="str">
            <v>主营业务成本—镀膜机（DH-3）</v>
          </cell>
        </row>
        <row r="272">
          <cell r="A272" t="str">
            <v>640102</v>
          </cell>
          <cell r="B272" t="str">
            <v>主营业务成本—镀膜机（DH-4 0815）</v>
          </cell>
        </row>
        <row r="273">
          <cell r="A273" t="str">
            <v>640103</v>
          </cell>
          <cell r="B273" t="str">
            <v>主营业务成本—镀膜机（DH-4 1105）</v>
          </cell>
        </row>
        <row r="274">
          <cell r="A274" t="str">
            <v>640104</v>
          </cell>
          <cell r="B274" t="str">
            <v>主营业务成本—镀膜机（DH-5）</v>
          </cell>
        </row>
        <row r="275">
          <cell r="A275" t="str">
            <v>640105</v>
          </cell>
          <cell r="B275" t="str">
            <v>主营业务成本—镀膜机（DH-6）</v>
          </cell>
        </row>
        <row r="276">
          <cell r="A276" t="str">
            <v>6402</v>
          </cell>
          <cell r="B276" t="str">
            <v>其他业务成本</v>
          </cell>
        </row>
        <row r="277">
          <cell r="A277" t="str">
            <v>640201</v>
          </cell>
          <cell r="B277" t="str">
            <v>其他业务成本—材料成本</v>
          </cell>
        </row>
        <row r="278">
          <cell r="A278" t="str">
            <v>640202</v>
          </cell>
          <cell r="B278" t="str">
            <v>其他业务成本—营业税</v>
          </cell>
        </row>
        <row r="279">
          <cell r="A279" t="str">
            <v>640203</v>
          </cell>
          <cell r="B279" t="str">
            <v>其他业务成本—附加费</v>
          </cell>
        </row>
        <row r="280">
          <cell r="A280" t="str">
            <v>6403</v>
          </cell>
          <cell r="B280" t="str">
            <v>营业税金及附加</v>
          </cell>
        </row>
        <row r="281">
          <cell r="A281" t="str">
            <v>640301</v>
          </cell>
          <cell r="B281" t="str">
            <v>营业税金及附加—营业税</v>
          </cell>
        </row>
        <row r="282">
          <cell r="A282" t="str">
            <v>640302</v>
          </cell>
          <cell r="B282" t="str">
            <v>营业税金及附加—城建税</v>
          </cell>
        </row>
        <row r="283">
          <cell r="A283" t="str">
            <v>640303</v>
          </cell>
          <cell r="B283" t="str">
            <v>营业税金及附加—教育费附加</v>
          </cell>
        </row>
        <row r="284">
          <cell r="A284" t="str">
            <v>640304</v>
          </cell>
          <cell r="B284" t="str">
            <v>营业税金及附加—地方教育费附加</v>
          </cell>
        </row>
        <row r="285">
          <cell r="A285" t="str">
            <v>6601</v>
          </cell>
          <cell r="B285" t="str">
            <v>销售费用</v>
          </cell>
        </row>
        <row r="286">
          <cell r="A286" t="str">
            <v>660101</v>
          </cell>
          <cell r="B286" t="str">
            <v>销售费用—办公费</v>
          </cell>
        </row>
        <row r="287">
          <cell r="A287" t="str">
            <v>660102</v>
          </cell>
          <cell r="B287" t="str">
            <v>销售费用—包装费</v>
          </cell>
        </row>
        <row r="288">
          <cell r="A288" t="str">
            <v>660103</v>
          </cell>
          <cell r="B288" t="str">
            <v>销售费用—广告费</v>
          </cell>
        </row>
        <row r="289">
          <cell r="A289" t="str">
            <v>660104</v>
          </cell>
          <cell r="B289" t="str">
            <v>销售费用—材料费</v>
          </cell>
        </row>
        <row r="290">
          <cell r="A290" t="str">
            <v>660105</v>
          </cell>
          <cell r="B290" t="str">
            <v>销售费用—工薪</v>
          </cell>
        </row>
        <row r="291">
          <cell r="A291" t="str">
            <v>660106</v>
          </cell>
          <cell r="B291" t="str">
            <v>销售费用—其他</v>
          </cell>
        </row>
        <row r="292">
          <cell r="A292" t="str">
            <v>6602</v>
          </cell>
          <cell r="B292" t="str">
            <v>管理费用</v>
          </cell>
        </row>
        <row r="293">
          <cell r="A293" t="str">
            <v>660201</v>
          </cell>
          <cell r="B293" t="str">
            <v>管理费用—办公费</v>
          </cell>
        </row>
        <row r="294">
          <cell r="A294" t="str">
            <v>660202</v>
          </cell>
          <cell r="B294" t="str">
            <v>管理费用—交通费</v>
          </cell>
        </row>
        <row r="295">
          <cell r="A295" t="str">
            <v>660203</v>
          </cell>
          <cell r="B295" t="str">
            <v>管理费用—业务招待费</v>
          </cell>
        </row>
        <row r="296">
          <cell r="A296" t="str">
            <v>660204</v>
          </cell>
          <cell r="B296" t="str">
            <v>管理费用—保险费</v>
          </cell>
        </row>
        <row r="297">
          <cell r="A297" t="str">
            <v>660205</v>
          </cell>
          <cell r="B297" t="str">
            <v>管理费用—劳动保护费</v>
          </cell>
        </row>
        <row r="298">
          <cell r="A298" t="str">
            <v>660206</v>
          </cell>
          <cell r="B298" t="str">
            <v>管理费用—工薪</v>
          </cell>
        </row>
        <row r="299">
          <cell r="A299" t="str">
            <v>660207</v>
          </cell>
          <cell r="B299" t="str">
            <v>管理费用—差旅费</v>
          </cell>
        </row>
        <row r="300">
          <cell r="A300" t="str">
            <v>660208</v>
          </cell>
          <cell r="B300" t="str">
            <v>管理费用—材料费</v>
          </cell>
        </row>
        <row r="301">
          <cell r="A301" t="str">
            <v>660209</v>
          </cell>
          <cell r="B301" t="str">
            <v>管理费用—水电费</v>
          </cell>
        </row>
        <row r="302">
          <cell r="A302" t="str">
            <v>660210</v>
          </cell>
          <cell r="B302" t="str">
            <v>管理费用—其他</v>
          </cell>
        </row>
        <row r="303">
          <cell r="A303" t="str">
            <v>6603</v>
          </cell>
          <cell r="B303" t="str">
            <v>财务费用</v>
          </cell>
        </row>
        <row r="304">
          <cell r="A304" t="str">
            <v>660301</v>
          </cell>
          <cell r="B304" t="str">
            <v>财务费用—利息支出</v>
          </cell>
        </row>
        <row r="305">
          <cell r="A305" t="str">
            <v>660302</v>
          </cell>
          <cell r="B305" t="str">
            <v>财务费用—汇兑损益</v>
          </cell>
        </row>
        <row r="306">
          <cell r="A306" t="str">
            <v>660303</v>
          </cell>
          <cell r="B306" t="str">
            <v>财务费用—手续费</v>
          </cell>
        </row>
        <row r="307">
          <cell r="A307" t="str">
            <v>660304</v>
          </cell>
          <cell r="B307" t="str">
            <v>财务费用—利息收入</v>
          </cell>
        </row>
        <row r="308">
          <cell r="A308" t="str">
            <v>660305</v>
          </cell>
          <cell r="B308" t="str">
            <v>财务费用—贴现支出</v>
          </cell>
        </row>
        <row r="309">
          <cell r="A309" t="str">
            <v>6701</v>
          </cell>
          <cell r="B309" t="str">
            <v>资产减值损失</v>
          </cell>
        </row>
        <row r="310">
          <cell r="A310" t="str">
            <v>670101</v>
          </cell>
          <cell r="B310" t="str">
            <v>资产减值损失—计提坏账准备</v>
          </cell>
        </row>
        <row r="311">
          <cell r="A311" t="str">
            <v>6711</v>
          </cell>
          <cell r="B311" t="str">
            <v>营业外支出</v>
          </cell>
        </row>
        <row r="312">
          <cell r="A312" t="str">
            <v>671101</v>
          </cell>
          <cell r="B312" t="str">
            <v>营业外支出—处置固定资产净损失</v>
          </cell>
        </row>
        <row r="313">
          <cell r="A313" t="str">
            <v>671102</v>
          </cell>
          <cell r="B313" t="str">
            <v>营业外支出—捐赠支出</v>
          </cell>
        </row>
        <row r="314">
          <cell r="A314" t="str">
            <v>671103</v>
          </cell>
          <cell r="B314" t="str">
            <v>营业外支出—罚没支出</v>
          </cell>
        </row>
        <row r="315">
          <cell r="A315" t="str">
            <v>671104</v>
          </cell>
          <cell r="B315" t="str">
            <v>营业外支出—债务重组损失</v>
          </cell>
        </row>
        <row r="316">
          <cell r="A316" t="str">
            <v>6801</v>
          </cell>
          <cell r="B316" t="str">
            <v>所得税费用</v>
          </cell>
        </row>
        <row r="317">
          <cell r="A317" t="str">
            <v>680101</v>
          </cell>
          <cell r="B317" t="str">
            <v>所得税费用—当期所得税</v>
          </cell>
        </row>
        <row r="318">
          <cell r="A318" t="str">
            <v>680102</v>
          </cell>
          <cell r="B318" t="str">
            <v>所得税费用—递延所得税</v>
          </cell>
        </row>
        <row r="319">
          <cell r="A319" t="str">
            <v>6901</v>
          </cell>
          <cell r="B319" t="str">
            <v>以前年度损益调整</v>
          </cell>
        </row>
        <row r="320">
          <cell r="A320" t="str">
            <v>690101</v>
          </cell>
          <cell r="B320" t="str">
            <v>以前年度损益调整—盘盈固定资产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4" sqref="B4"/>
    </sheetView>
  </sheetViews>
  <sheetFormatPr defaultRowHeight="13.5"/>
  <cols>
    <col min="1" max="1" width="4.125" style="74" customWidth="1"/>
    <col min="2" max="2" width="107.125" style="74" customWidth="1"/>
    <col min="3" max="16384" width="9" style="74"/>
  </cols>
  <sheetData>
    <row r="1" spans="1:2" s="73" customFormat="1" ht="40.5" customHeight="1">
      <c r="A1" s="73">
        <v>1</v>
      </c>
      <c r="B1" s="73" t="s">
        <v>1573</v>
      </c>
    </row>
    <row r="2" spans="1:2" s="73" customFormat="1" ht="31.5" customHeight="1">
      <c r="A2" s="73">
        <v>2</v>
      </c>
      <c r="B2" s="73" t="s">
        <v>1563</v>
      </c>
    </row>
    <row r="3" spans="1:2" s="73" customFormat="1" ht="31.5" customHeight="1">
      <c r="A3" s="73" t="s">
        <v>1565</v>
      </c>
      <c r="B3" s="73" t="s">
        <v>1566</v>
      </c>
    </row>
    <row r="4" spans="1:2" s="73" customFormat="1" ht="31.5" customHeight="1">
      <c r="A4" s="73" t="s">
        <v>1569</v>
      </c>
      <c r="B4" s="73" t="s">
        <v>1567</v>
      </c>
    </row>
    <row r="5" spans="1:2" s="73" customFormat="1" ht="31.5" customHeight="1">
      <c r="A5" s="73" t="s">
        <v>1570</v>
      </c>
      <c r="B5" s="73" t="s">
        <v>1568</v>
      </c>
    </row>
    <row r="6" spans="1:2" s="73" customFormat="1" ht="31.5" customHeight="1">
      <c r="A6" s="73" t="s">
        <v>1571</v>
      </c>
      <c r="B6" s="73" t="s">
        <v>1572</v>
      </c>
    </row>
    <row r="7" spans="1:2" s="73" customFormat="1" ht="31.5" customHeight="1"/>
    <row r="8" spans="1:2" s="73" customFormat="1" ht="31.5" customHeight="1"/>
    <row r="9" spans="1:2" s="73" customFormat="1" ht="31.5" customHeight="1"/>
    <row r="10" spans="1:2" s="73" customFormat="1" ht="31.5" customHeight="1"/>
    <row r="11" spans="1:2" s="73" customFormat="1" ht="31.5" customHeight="1"/>
    <row r="12" spans="1:2" s="73" customFormat="1" ht="31.5" customHeight="1"/>
    <row r="13" spans="1:2" s="73" customFormat="1" ht="31.5" customHeight="1"/>
    <row r="14" spans="1:2" s="73" customFormat="1" ht="31.5" customHeight="1"/>
    <row r="15" spans="1:2" s="73" customFormat="1" ht="31.5" customHeight="1"/>
    <row r="16" spans="1:2" s="73" customFormat="1" ht="31.5" customHeight="1"/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E12" sqref="E12"/>
    </sheetView>
  </sheetViews>
  <sheetFormatPr defaultRowHeight="19.5" customHeight="1"/>
  <cols>
    <col min="1" max="1" width="48.25" customWidth="1"/>
    <col min="2" max="2" width="23.125" customWidth="1"/>
    <col min="3" max="3" width="10.875" customWidth="1"/>
    <col min="4" max="4" width="12.75" bestFit="1" customWidth="1"/>
  </cols>
  <sheetData>
    <row r="1" spans="1:3" ht="34.5" customHeight="1">
      <c r="A1" s="102" t="s">
        <v>1453</v>
      </c>
      <c r="B1" s="103"/>
      <c r="C1" s="103"/>
    </row>
    <row r="2" spans="1:3" ht="19.5" customHeight="1">
      <c r="A2" s="46"/>
      <c r="B2" s="46"/>
      <c r="C2" s="47" t="s">
        <v>1454</v>
      </c>
    </row>
    <row r="3" spans="1:3" ht="19.5" customHeight="1">
      <c r="A3" s="48" t="s">
        <v>1496</v>
      </c>
      <c r="B3" s="59">
        <v>40878</v>
      </c>
      <c r="C3" s="49" t="s">
        <v>1455</v>
      </c>
    </row>
    <row r="4" spans="1:3" ht="19.5" customHeight="1">
      <c r="A4" s="52" t="s">
        <v>1477</v>
      </c>
      <c r="B4" s="50" t="s">
        <v>1558</v>
      </c>
      <c r="C4" s="51" t="s">
        <v>1559</v>
      </c>
    </row>
    <row r="5" spans="1:3" ht="19.5" customHeight="1">
      <c r="A5" s="44" t="s">
        <v>1456</v>
      </c>
      <c r="B5" s="60">
        <f>总账!F56+总账!F57</f>
        <v>2174225.44</v>
      </c>
      <c r="C5" s="38"/>
    </row>
    <row r="6" spans="1:3" ht="19.5" customHeight="1">
      <c r="A6" s="45" t="s">
        <v>1463</v>
      </c>
      <c r="B6" s="61">
        <f>总账!E61+总账!F62</f>
        <v>1670681.45</v>
      </c>
      <c r="C6" s="38"/>
    </row>
    <row r="7" spans="1:3" ht="19.5" customHeight="1">
      <c r="A7" s="45" t="s">
        <v>1464</v>
      </c>
      <c r="B7" s="61">
        <f>总账!E63</f>
        <v>11593.94</v>
      </c>
      <c r="C7" s="38"/>
    </row>
    <row r="8" spans="1:3" ht="19.5" customHeight="1">
      <c r="A8" s="45" t="s">
        <v>1465</v>
      </c>
      <c r="B8" s="61">
        <f>总账!E64</f>
        <v>14755.11</v>
      </c>
      <c r="C8" s="38"/>
    </row>
    <row r="9" spans="1:3" ht="19.5" customHeight="1">
      <c r="A9" s="45" t="s">
        <v>1466</v>
      </c>
      <c r="B9" s="61">
        <f>总账!E65</f>
        <v>201766.44</v>
      </c>
      <c r="C9" s="38"/>
    </row>
    <row r="10" spans="1:3" ht="19.5" customHeight="1">
      <c r="A10" s="45" t="s">
        <v>1467</v>
      </c>
      <c r="B10" s="61">
        <f>总账!E66</f>
        <v>12376.9</v>
      </c>
      <c r="C10" s="38"/>
    </row>
    <row r="11" spans="1:3" ht="19.5" customHeight="1">
      <c r="A11" s="45" t="s">
        <v>1468</v>
      </c>
      <c r="B11" s="61">
        <f>总账!E67</f>
        <v>51001.36</v>
      </c>
      <c r="C11" s="38"/>
    </row>
    <row r="12" spans="1:3" ht="19.5" customHeight="1">
      <c r="A12" s="45" t="s">
        <v>1469</v>
      </c>
      <c r="B12" s="61">
        <f>总账!F58</f>
        <v>55145</v>
      </c>
      <c r="C12" s="38"/>
    </row>
    <row r="13" spans="1:3" ht="19.5" customHeight="1">
      <c r="A13" s="45" t="s">
        <v>1470</v>
      </c>
      <c r="B13" s="61">
        <f>总账!F59</f>
        <v>91170.62</v>
      </c>
      <c r="C13" s="38"/>
    </row>
    <row r="14" spans="1:3" ht="19.5" customHeight="1">
      <c r="A14" s="45" t="s">
        <v>1471</v>
      </c>
      <c r="B14" s="61"/>
      <c r="C14" s="38"/>
    </row>
    <row r="15" spans="1:3" ht="19.5" customHeight="1">
      <c r="A15" s="44" t="s">
        <v>1457</v>
      </c>
      <c r="B15" s="60">
        <f>B5-B6-B7-B8-B9-B10-B11+B12+B13</f>
        <v>358365.86</v>
      </c>
      <c r="C15" s="38"/>
    </row>
    <row r="16" spans="1:3" ht="19.5" customHeight="1">
      <c r="A16" s="45" t="s">
        <v>1472</v>
      </c>
      <c r="B16" s="61">
        <f>总账!F60</f>
        <v>152597.56</v>
      </c>
      <c r="C16" s="38"/>
    </row>
    <row r="17" spans="1:7" ht="19.5" customHeight="1">
      <c r="A17" s="45" t="s">
        <v>1473</v>
      </c>
      <c r="B17" s="61">
        <f>总账!E68</f>
        <v>148527</v>
      </c>
      <c r="C17" s="38"/>
    </row>
    <row r="18" spans="1:7" ht="19.5" customHeight="1">
      <c r="A18" s="44" t="s">
        <v>1458</v>
      </c>
      <c r="B18" s="60">
        <f>B15+B16-B17</f>
        <v>362436.42</v>
      </c>
      <c r="C18" s="38"/>
    </row>
    <row r="19" spans="1:7" ht="19.5" customHeight="1">
      <c r="A19" s="45" t="s">
        <v>1474</v>
      </c>
      <c r="B19" s="61">
        <f>总账!E69</f>
        <v>90609.11</v>
      </c>
      <c r="C19" s="38"/>
      <c r="D19" s="29"/>
    </row>
    <row r="20" spans="1:7" ht="19.5" customHeight="1">
      <c r="A20" s="44" t="s">
        <v>1459</v>
      </c>
      <c r="B20" s="71">
        <f>B18-B19</f>
        <v>271827.31</v>
      </c>
      <c r="C20" s="38"/>
    </row>
    <row r="21" spans="1:7" ht="19.5" customHeight="1">
      <c r="A21" s="44" t="s">
        <v>1460</v>
      </c>
      <c r="B21" s="60"/>
      <c r="C21" s="38"/>
    </row>
    <row r="22" spans="1:7" ht="19.5" customHeight="1">
      <c r="A22" s="45" t="s">
        <v>1475</v>
      </c>
      <c r="B22" s="61"/>
      <c r="C22" s="38"/>
    </row>
    <row r="23" spans="1:7" ht="19.5" customHeight="1">
      <c r="A23" s="45" t="s">
        <v>1476</v>
      </c>
      <c r="B23" s="61"/>
      <c r="C23" s="38"/>
    </row>
    <row r="24" spans="1:7" ht="21" customHeight="1">
      <c r="A24" s="41" t="s">
        <v>1462</v>
      </c>
      <c r="B24" s="41"/>
      <c r="C24" s="41"/>
      <c r="D24" s="43"/>
      <c r="E24" s="43"/>
      <c r="F24" s="43"/>
      <c r="G24" s="42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" customHeight="1"/>
  <cols>
    <col min="1" max="1" width="11.75" style="2" hidden="1" customWidth="1"/>
    <col min="2" max="2" width="45" style="3" customWidth="1"/>
    <col min="3" max="4" width="28.25" style="23" bestFit="1" customWidth="1"/>
    <col min="5" max="5" width="17.25" style="23" bestFit="1" customWidth="1"/>
    <col min="6" max="6" width="16.125" style="3" bestFit="1" customWidth="1"/>
    <col min="7" max="16384" width="9" style="3"/>
  </cols>
  <sheetData>
    <row r="1" spans="1:6" s="1" customFormat="1" ht="18" customHeight="1">
      <c r="A1" s="68" t="s">
        <v>514</v>
      </c>
      <c r="B1" s="69" t="s">
        <v>515</v>
      </c>
      <c r="C1" s="67" t="s">
        <v>1556</v>
      </c>
      <c r="D1" s="67" t="s">
        <v>1557</v>
      </c>
      <c r="E1" s="25"/>
    </row>
    <row r="2" spans="1:6" s="76" customFormat="1" ht="18" customHeight="1">
      <c r="A2" s="12" t="s">
        <v>298</v>
      </c>
      <c r="B2" s="11" t="s">
        <v>299</v>
      </c>
      <c r="C2" s="13"/>
      <c r="D2" s="13">
        <f>53468947.54+总账!F56</f>
        <v>55585157.539999999</v>
      </c>
      <c r="E2" s="75"/>
    </row>
    <row r="3" spans="1:6" s="10" customFormat="1" ht="18" customHeight="1">
      <c r="A3" s="12" t="s">
        <v>300</v>
      </c>
      <c r="B3" s="11" t="s">
        <v>772</v>
      </c>
      <c r="C3" s="13"/>
      <c r="D3" s="13">
        <f>164736.29+总账!F57</f>
        <v>222751.73</v>
      </c>
      <c r="E3" s="17"/>
      <c r="F3" s="17"/>
    </row>
    <row r="4" spans="1:6" s="10" customFormat="1" ht="18" customHeight="1">
      <c r="A4" s="12" t="s">
        <v>301</v>
      </c>
      <c r="B4" s="11" t="s">
        <v>302</v>
      </c>
      <c r="C4" s="13"/>
      <c r="D4" s="13">
        <f>总账!F58</f>
        <v>55145</v>
      </c>
      <c r="E4" s="17"/>
      <c r="F4" s="17"/>
    </row>
    <row r="5" spans="1:6" s="10" customFormat="1" ht="18" customHeight="1">
      <c r="A5" s="12" t="s">
        <v>303</v>
      </c>
      <c r="B5" s="11" t="s">
        <v>304</v>
      </c>
      <c r="C5" s="13"/>
      <c r="D5" s="13">
        <f>136921.43+总账!F59</f>
        <v>228092.05</v>
      </c>
      <c r="E5" s="17"/>
      <c r="F5" s="17"/>
    </row>
    <row r="6" spans="1:6" s="10" customFormat="1" ht="18" customHeight="1">
      <c r="A6" s="12" t="s">
        <v>305</v>
      </c>
      <c r="B6" s="11" t="s">
        <v>306</v>
      </c>
      <c r="C6" s="13"/>
      <c r="D6" s="13">
        <f>10400+总账!F60</f>
        <v>162997.56</v>
      </c>
      <c r="E6" s="17"/>
      <c r="F6" s="17"/>
    </row>
    <row r="7" spans="1:6" s="10" customFormat="1" ht="18" customHeight="1">
      <c r="A7" s="12" t="s">
        <v>307</v>
      </c>
      <c r="B7" s="11" t="s">
        <v>308</v>
      </c>
      <c r="C7" s="13">
        <f>37428263.28+总账!E61</f>
        <v>39091705.850000001</v>
      </c>
      <c r="D7" s="13"/>
      <c r="E7" s="17"/>
      <c r="F7" s="17"/>
    </row>
    <row r="8" spans="1:6" s="10" customFormat="1" ht="18" customHeight="1">
      <c r="A8" s="12" t="s">
        <v>309</v>
      </c>
      <c r="B8" s="11" t="s">
        <v>310</v>
      </c>
      <c r="C8" s="13">
        <f>131789.03+总账!E62</f>
        <v>139027.91</v>
      </c>
      <c r="D8" s="13"/>
      <c r="E8" s="17"/>
      <c r="F8" s="17"/>
    </row>
    <row r="9" spans="1:6" s="10" customFormat="1" ht="18" customHeight="1">
      <c r="A9" s="12" t="s">
        <v>311</v>
      </c>
      <c r="B9" s="11" t="s">
        <v>312</v>
      </c>
      <c r="C9" s="13">
        <f>115071.62+总账!E63</f>
        <v>126665.56</v>
      </c>
      <c r="D9" s="13"/>
      <c r="E9" s="17"/>
      <c r="F9" s="17"/>
    </row>
    <row r="10" spans="1:6" s="10" customFormat="1" ht="18" customHeight="1">
      <c r="A10" s="12" t="s">
        <v>313</v>
      </c>
      <c r="B10" s="11" t="s">
        <v>314</v>
      </c>
      <c r="C10" s="13">
        <f>4519746.83+总账!E64</f>
        <v>4534501.9400000004</v>
      </c>
      <c r="D10" s="13"/>
      <c r="E10" s="17"/>
      <c r="F10" s="17"/>
    </row>
    <row r="11" spans="1:6" s="10" customFormat="1" ht="18" customHeight="1">
      <c r="A11" s="12" t="s">
        <v>315</v>
      </c>
      <c r="B11" s="11" t="s">
        <v>316</v>
      </c>
      <c r="C11" s="13">
        <f>3985024.57+总账!E65</f>
        <v>4186791.01</v>
      </c>
      <c r="D11" s="13"/>
      <c r="E11" s="17"/>
      <c r="F11" s="17"/>
    </row>
    <row r="12" spans="1:6" s="10" customFormat="1" ht="18" customHeight="1">
      <c r="A12" s="12" t="s">
        <v>317</v>
      </c>
      <c r="B12" s="11" t="s">
        <v>318</v>
      </c>
      <c r="C12" s="13">
        <f>354561.55+总账!E66</f>
        <v>366938.45</v>
      </c>
      <c r="D12" s="13"/>
      <c r="E12" s="17"/>
      <c r="F12" s="17"/>
    </row>
    <row r="13" spans="1:6" s="10" customFormat="1" ht="18" customHeight="1">
      <c r="A13" s="12" t="s">
        <v>319</v>
      </c>
      <c r="B13" s="11" t="s">
        <v>320</v>
      </c>
      <c r="C13" s="13">
        <f>总账!E67</f>
        <v>51001.36</v>
      </c>
      <c r="D13" s="13"/>
      <c r="E13" s="17"/>
      <c r="F13" s="17"/>
    </row>
    <row r="14" spans="1:6" s="10" customFormat="1" ht="18" customHeight="1">
      <c r="A14" s="12" t="s">
        <v>321</v>
      </c>
      <c r="B14" s="11" t="s">
        <v>322</v>
      </c>
      <c r="C14" s="13">
        <f>69412.67+总账!E68</f>
        <v>217939.66999999998</v>
      </c>
      <c r="D14" s="13"/>
      <c r="E14" s="17"/>
      <c r="F14" s="17"/>
    </row>
    <row r="15" spans="1:6" s="10" customFormat="1" ht="18" customHeight="1">
      <c r="A15" s="12" t="s">
        <v>323</v>
      </c>
      <c r="B15" s="11" t="s">
        <v>324</v>
      </c>
      <c r="C15" s="13">
        <f>2322241+总账!E69</f>
        <v>2412850.11</v>
      </c>
      <c r="D15" s="13"/>
      <c r="E15" s="17"/>
      <c r="F15" s="17"/>
    </row>
    <row r="16" spans="1:6" s="10" customFormat="1" ht="18" customHeight="1">
      <c r="A16" s="12" t="s">
        <v>325</v>
      </c>
      <c r="B16" s="11" t="s">
        <v>326</v>
      </c>
      <c r="C16" s="13"/>
      <c r="D16" s="13"/>
      <c r="E16" s="17"/>
      <c r="F16" s="17"/>
    </row>
    <row r="17" spans="1:6" s="10" customFormat="1" ht="18" customHeight="1">
      <c r="A17" s="24"/>
      <c r="C17" s="17">
        <f>SUM(C2:C16)</f>
        <v>51127421.859999999</v>
      </c>
      <c r="D17" s="17">
        <f>SUM(D2:D16)</f>
        <v>56254143.879999995</v>
      </c>
      <c r="E17" s="17"/>
      <c r="F17" s="17"/>
    </row>
    <row r="18" spans="1:6" s="10" customFormat="1" ht="18" customHeight="1">
      <c r="A18" s="24"/>
      <c r="C18" s="17">
        <f>D17-C17</f>
        <v>5126722.0199999958</v>
      </c>
      <c r="D18" s="17"/>
      <c r="E18" s="17"/>
    </row>
    <row r="19" spans="1:6" s="10" customFormat="1" ht="18" customHeight="1">
      <c r="A19" s="24"/>
      <c r="C19" s="17"/>
      <c r="D19" s="17"/>
      <c r="E19" s="17"/>
    </row>
    <row r="20" spans="1:6" s="10" customFormat="1" ht="18" customHeight="1">
      <c r="A20" s="24"/>
      <c r="B20" s="17"/>
      <c r="C20" s="17"/>
      <c r="D20" s="17"/>
      <c r="E20" s="17"/>
    </row>
    <row r="21" spans="1:6" s="10" customFormat="1" ht="18" customHeight="1">
      <c r="A21" s="24"/>
      <c r="B21" s="17"/>
      <c r="C21" s="17"/>
      <c r="D21" s="17"/>
      <c r="E21" s="17"/>
    </row>
    <row r="22" spans="1:6" s="10" customFormat="1" ht="18" customHeight="1">
      <c r="A22" s="24"/>
      <c r="B22" s="17"/>
      <c r="C22" s="17"/>
      <c r="D22" s="17"/>
      <c r="E22" s="17"/>
    </row>
    <row r="23" spans="1:6" s="10" customFormat="1" ht="18" customHeight="1">
      <c r="A23" s="24"/>
      <c r="B23" s="17"/>
      <c r="C23" s="17"/>
      <c r="D23" s="17"/>
      <c r="E23" s="17"/>
    </row>
    <row r="24" spans="1:6" s="10" customFormat="1" ht="18" customHeight="1">
      <c r="A24" s="24"/>
      <c r="C24" s="17"/>
      <c r="D24" s="17"/>
      <c r="E24" s="17"/>
    </row>
    <row r="25" spans="1:6" s="10" customFormat="1" ht="18" customHeight="1">
      <c r="A25" s="24"/>
      <c r="C25" s="17"/>
      <c r="D25" s="17"/>
      <c r="E25" s="17"/>
    </row>
    <row r="26" spans="1:6" s="10" customFormat="1" ht="18" customHeight="1">
      <c r="A26" s="24"/>
      <c r="C26" s="17"/>
      <c r="D26" s="17"/>
      <c r="E26" s="17"/>
    </row>
    <row r="27" spans="1:6" s="10" customFormat="1" ht="18" customHeight="1">
      <c r="A27" s="24"/>
      <c r="C27" s="17"/>
      <c r="D27" s="17"/>
      <c r="E27" s="17"/>
    </row>
    <row r="28" spans="1:6" s="10" customFormat="1" ht="18" customHeight="1">
      <c r="A28" s="24"/>
      <c r="C28" s="17"/>
      <c r="D28" s="17"/>
      <c r="E28" s="17"/>
    </row>
    <row r="29" spans="1:6" s="10" customFormat="1" ht="18" customHeight="1">
      <c r="A29" s="24"/>
      <c r="C29" s="17"/>
      <c r="D29" s="17"/>
      <c r="E29" s="17"/>
    </row>
    <row r="30" spans="1:6" s="10" customFormat="1" ht="18" customHeight="1">
      <c r="A30" s="24"/>
      <c r="C30" s="17"/>
      <c r="D30" s="17"/>
      <c r="E30" s="17"/>
    </row>
    <row r="31" spans="1:6" s="10" customFormat="1" ht="18" customHeight="1">
      <c r="A31" s="24"/>
      <c r="C31" s="17"/>
      <c r="D31" s="17"/>
      <c r="E31" s="17"/>
    </row>
    <row r="32" spans="1:6" s="10" customFormat="1" ht="18" customHeight="1">
      <c r="A32" s="24"/>
      <c r="C32" s="17"/>
      <c r="D32" s="17"/>
      <c r="E32" s="17"/>
    </row>
    <row r="33" spans="1:5" s="10" customFormat="1" ht="18" customHeight="1">
      <c r="A33" s="24"/>
      <c r="C33" s="17"/>
      <c r="D33" s="17"/>
      <c r="E33" s="17"/>
    </row>
    <row r="34" spans="1:5" s="10" customFormat="1" ht="18" customHeight="1">
      <c r="A34" s="24"/>
      <c r="C34" s="17"/>
      <c r="D34" s="17"/>
      <c r="E34" s="17"/>
    </row>
    <row r="35" spans="1:5" s="10" customFormat="1" ht="18" customHeight="1">
      <c r="A35" s="24"/>
      <c r="C35" s="17"/>
      <c r="D35" s="17"/>
      <c r="E35" s="17"/>
    </row>
    <row r="36" spans="1:5" s="10" customFormat="1" ht="18" customHeight="1">
      <c r="A36" s="24"/>
      <c r="C36" s="17"/>
      <c r="D36" s="17"/>
      <c r="E36" s="17"/>
    </row>
    <row r="37" spans="1:5" s="10" customFormat="1" ht="18" customHeight="1">
      <c r="A37" s="24"/>
      <c r="C37" s="17"/>
      <c r="D37" s="17"/>
      <c r="E37" s="17"/>
    </row>
    <row r="38" spans="1:5" s="10" customFormat="1" ht="18" customHeight="1">
      <c r="A38" s="24"/>
      <c r="C38" s="17"/>
      <c r="D38" s="17"/>
      <c r="E38" s="17"/>
    </row>
    <row r="39" spans="1:5" s="10" customFormat="1" ht="18" customHeight="1">
      <c r="A39" s="24"/>
      <c r="C39" s="17"/>
      <c r="D39" s="17"/>
      <c r="E39" s="17"/>
    </row>
    <row r="40" spans="1:5" s="10" customFormat="1" ht="18" customHeight="1">
      <c r="A40" s="24"/>
      <c r="C40" s="17"/>
      <c r="D40" s="17"/>
      <c r="E40" s="17"/>
    </row>
    <row r="41" spans="1:5" s="10" customFormat="1" ht="18" customHeight="1">
      <c r="A41" s="24"/>
      <c r="C41" s="17"/>
      <c r="D41" s="17"/>
      <c r="E41" s="17"/>
    </row>
    <row r="42" spans="1:5" s="10" customFormat="1" ht="18" customHeight="1">
      <c r="A42" s="2"/>
      <c r="B42" s="3"/>
      <c r="C42" s="23"/>
      <c r="D42" s="23"/>
      <c r="E42" s="17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H9" sqref="H9"/>
    </sheetView>
  </sheetViews>
  <sheetFormatPr defaultRowHeight="19.5" customHeight="1"/>
  <cols>
    <col min="1" max="1" width="48.25" customWidth="1"/>
    <col min="2" max="2" width="23.125" customWidth="1"/>
    <col min="3" max="3" width="10.875" customWidth="1"/>
  </cols>
  <sheetData>
    <row r="1" spans="1:3" ht="34.5" customHeight="1">
      <c r="A1" s="102" t="s">
        <v>1453</v>
      </c>
      <c r="B1" s="103"/>
      <c r="C1" s="103"/>
    </row>
    <row r="2" spans="1:3" ht="19.5" customHeight="1">
      <c r="A2" s="46"/>
      <c r="B2" s="46"/>
      <c r="C2" s="47" t="s">
        <v>1454</v>
      </c>
    </row>
    <row r="3" spans="1:3" ht="19.5" customHeight="1">
      <c r="A3" s="48" t="s">
        <v>1496</v>
      </c>
      <c r="B3" s="58">
        <v>2011</v>
      </c>
      <c r="C3" s="49" t="s">
        <v>1455</v>
      </c>
    </row>
    <row r="4" spans="1:3" ht="19.5" customHeight="1">
      <c r="A4" s="52" t="s">
        <v>1477</v>
      </c>
      <c r="B4" s="50" t="s">
        <v>1561</v>
      </c>
      <c r="C4" s="51" t="s">
        <v>1560</v>
      </c>
    </row>
    <row r="5" spans="1:3" ht="19.5" customHeight="1">
      <c r="A5" s="44" t="s">
        <v>1456</v>
      </c>
      <c r="B5" s="62">
        <f>损益类账户1至12月累计发生额!D2+损益类账户1至12月累计发生额!D3</f>
        <v>55807909.269999996</v>
      </c>
      <c r="C5" s="38"/>
    </row>
    <row r="6" spans="1:3" ht="19.5" customHeight="1">
      <c r="A6" s="45" t="s">
        <v>1463</v>
      </c>
      <c r="B6" s="53">
        <f>损益类账户1至12月累计发生额!C7+损益类账户1至12月累计发生额!C8</f>
        <v>39230733.759999998</v>
      </c>
      <c r="C6" s="38"/>
    </row>
    <row r="7" spans="1:3" ht="19.5" customHeight="1">
      <c r="A7" s="45" t="s">
        <v>1464</v>
      </c>
      <c r="B7" s="53">
        <f>损益类账户1至12月累计发生额!C9</f>
        <v>126665.56</v>
      </c>
      <c r="C7" s="38"/>
    </row>
    <row r="8" spans="1:3" ht="19.5" customHeight="1">
      <c r="A8" s="45" t="s">
        <v>1465</v>
      </c>
      <c r="B8" s="53">
        <f>损益类账户1至12月累计发生额!C10</f>
        <v>4534501.9400000004</v>
      </c>
      <c r="C8" s="38"/>
    </row>
    <row r="9" spans="1:3" ht="19.5" customHeight="1">
      <c r="A9" s="45" t="s">
        <v>1466</v>
      </c>
      <c r="B9" s="53">
        <f>损益类账户1至12月累计发生额!C11</f>
        <v>4186791.01</v>
      </c>
      <c r="C9" s="38"/>
    </row>
    <row r="10" spans="1:3" ht="19.5" customHeight="1">
      <c r="A10" s="45" t="s">
        <v>1467</v>
      </c>
      <c r="B10" s="53">
        <f>损益类账户1至12月累计发生额!C12</f>
        <v>366938.45</v>
      </c>
      <c r="C10" s="38"/>
    </row>
    <row r="11" spans="1:3" ht="19.5" customHeight="1">
      <c r="A11" s="45" t="s">
        <v>1468</v>
      </c>
      <c r="B11" s="53">
        <f>损益类账户1至12月累计发生额!C13</f>
        <v>51001.36</v>
      </c>
      <c r="C11" s="38"/>
    </row>
    <row r="12" spans="1:3" ht="19.5" customHeight="1">
      <c r="A12" s="45" t="s">
        <v>1469</v>
      </c>
      <c r="B12" s="53">
        <f>损益类账户1至12月累计发生额!D4</f>
        <v>55145</v>
      </c>
      <c r="C12" s="38"/>
    </row>
    <row r="13" spans="1:3" ht="19.5" customHeight="1">
      <c r="A13" s="45" t="s">
        <v>1470</v>
      </c>
      <c r="B13" s="53">
        <f>损益类账户1至12月累计发生额!D5</f>
        <v>228092.05</v>
      </c>
      <c r="C13" s="38"/>
    </row>
    <row r="14" spans="1:3" ht="19.5" customHeight="1">
      <c r="A14" s="45" t="s">
        <v>1471</v>
      </c>
      <c r="B14" s="53"/>
      <c r="C14" s="38"/>
    </row>
    <row r="15" spans="1:3" ht="19.5" customHeight="1">
      <c r="A15" s="44" t="s">
        <v>1457</v>
      </c>
      <c r="B15" s="62">
        <f>B5-B6-B7-B8-B9-B10-B11+B12+B13</f>
        <v>7594514.2399999974</v>
      </c>
      <c r="C15" s="38"/>
    </row>
    <row r="16" spans="1:3" ht="19.5" customHeight="1">
      <c r="A16" s="45" t="s">
        <v>1472</v>
      </c>
      <c r="B16" s="53">
        <f>损益类账户1至12月累计发生额!D6</f>
        <v>162997.56</v>
      </c>
      <c r="C16" s="38"/>
    </row>
    <row r="17" spans="1:7" ht="19.5" customHeight="1">
      <c r="A17" s="45" t="s">
        <v>1473</v>
      </c>
      <c r="B17" s="53">
        <f>损益类账户1至12月累计发生额!C14</f>
        <v>217939.66999999998</v>
      </c>
      <c r="C17" s="38"/>
    </row>
    <row r="18" spans="1:7" ht="19.5" customHeight="1">
      <c r="A18" s="44" t="s">
        <v>1458</v>
      </c>
      <c r="B18" s="62">
        <f>B15+B16-B17</f>
        <v>7539572.1299999971</v>
      </c>
      <c r="C18" s="38"/>
    </row>
    <row r="19" spans="1:7" ht="19.5" customHeight="1">
      <c r="A19" s="45" t="s">
        <v>1474</v>
      </c>
      <c r="B19" s="53">
        <f>损益类账户1至12月累计发生额!C15</f>
        <v>2412850.11</v>
      </c>
      <c r="C19" s="38"/>
    </row>
    <row r="20" spans="1:7" ht="19.5" customHeight="1">
      <c r="A20" s="44" t="s">
        <v>1459</v>
      </c>
      <c r="B20" s="71">
        <f>B18-B19</f>
        <v>5126722.0199999977</v>
      </c>
      <c r="C20" s="38"/>
    </row>
    <row r="21" spans="1:7" ht="19.5" customHeight="1">
      <c r="A21" s="44" t="s">
        <v>1460</v>
      </c>
      <c r="B21" s="62"/>
      <c r="C21" s="38"/>
    </row>
    <row r="22" spans="1:7" ht="19.5" customHeight="1">
      <c r="A22" s="45" t="s">
        <v>1475</v>
      </c>
      <c r="B22" s="53"/>
      <c r="C22" s="38"/>
    </row>
    <row r="23" spans="1:7" ht="19.5" customHeight="1">
      <c r="A23" s="45" t="s">
        <v>1476</v>
      </c>
      <c r="B23" s="53"/>
      <c r="C23" s="38"/>
    </row>
    <row r="24" spans="1:7" ht="21" customHeight="1">
      <c r="A24" s="41" t="s">
        <v>1462</v>
      </c>
      <c r="B24" s="41"/>
      <c r="C24" s="41"/>
      <c r="D24" s="43"/>
      <c r="E24" s="43"/>
      <c r="F24" s="43"/>
      <c r="G24" s="42"/>
    </row>
    <row r="26" spans="1:7" ht="19.5" customHeight="1">
      <c r="B26" s="29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5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9" sqref="K9"/>
    </sheetView>
  </sheetViews>
  <sheetFormatPr defaultColWidth="12.5" defaultRowHeight="18" customHeight="1"/>
  <cols>
    <col min="1" max="1" width="11.625" hidden="1" customWidth="1"/>
    <col min="2" max="2" width="49.375" bestFit="1" customWidth="1"/>
    <col min="3" max="3" width="16.25" bestFit="1" customWidth="1"/>
    <col min="4" max="4" width="17.375" bestFit="1" customWidth="1"/>
    <col min="5" max="5" width="17.25" bestFit="1" customWidth="1"/>
    <col min="6" max="6" width="16.125" bestFit="1" customWidth="1"/>
    <col min="7" max="7" width="13.875" bestFit="1" customWidth="1"/>
  </cols>
  <sheetData>
    <row r="1" spans="1:8" ht="37.5" customHeight="1">
      <c r="A1" s="92" t="s">
        <v>1322</v>
      </c>
      <c r="B1" s="92"/>
      <c r="C1" s="92"/>
      <c r="D1" s="92"/>
      <c r="E1" s="92"/>
      <c r="F1" s="92"/>
      <c r="G1" s="92"/>
      <c r="H1" s="92"/>
    </row>
    <row r="2" spans="1:8" ht="18" customHeight="1">
      <c r="A2" s="93" t="s">
        <v>514</v>
      </c>
      <c r="B2" s="93" t="s">
        <v>546</v>
      </c>
      <c r="C2" s="93" t="s">
        <v>1310</v>
      </c>
      <c r="D2" s="93"/>
      <c r="E2" s="93" t="s">
        <v>1320</v>
      </c>
      <c r="F2" s="93"/>
      <c r="G2" s="93" t="s">
        <v>1321</v>
      </c>
      <c r="H2" s="93"/>
    </row>
    <row r="3" spans="1:8" ht="18" customHeight="1">
      <c r="A3" s="93"/>
      <c r="B3" s="93"/>
      <c r="C3" s="37" t="s">
        <v>1323</v>
      </c>
      <c r="D3" s="37" t="s">
        <v>1324</v>
      </c>
      <c r="E3" s="37" t="s">
        <v>1323</v>
      </c>
      <c r="F3" s="37" t="s">
        <v>1324</v>
      </c>
      <c r="G3" s="37" t="s">
        <v>1323</v>
      </c>
      <c r="H3" s="37" t="s">
        <v>1324</v>
      </c>
    </row>
    <row r="4" spans="1:8" ht="18" customHeight="1">
      <c r="A4" s="30" t="s">
        <v>0</v>
      </c>
      <c r="B4" s="31" t="s">
        <v>1</v>
      </c>
      <c r="C4" s="32">
        <v>12680</v>
      </c>
      <c r="D4" s="34"/>
      <c r="E4" s="35">
        <f>SUMIF(记账凭证!$G$3:$G$507,A4,记账凭证!$I$3:$I$507)</f>
        <v>14473.6</v>
      </c>
      <c r="F4" s="35">
        <f>SUMIF(记账凭证!$G$3:$G$507,A4,记账凭证!$J$3:$J$507)</f>
        <v>16283.92</v>
      </c>
      <c r="G4" s="35"/>
      <c r="H4" s="35"/>
    </row>
    <row r="5" spans="1:8" ht="18" customHeight="1">
      <c r="A5" s="30" t="s">
        <v>1353</v>
      </c>
      <c r="B5" s="31" t="s">
        <v>1354</v>
      </c>
      <c r="C5" s="32">
        <v>688740.69</v>
      </c>
      <c r="D5" s="34"/>
      <c r="E5" s="35">
        <f>SUMIF(记账凭证!$G$3:$G$507,A5,记账凭证!$I$3:$I$507)</f>
        <v>0</v>
      </c>
      <c r="F5" s="35">
        <f>SUMIF(记账凭证!$G$3:$G$507,A5,记账凭证!$J$3:$J$507)</f>
        <v>0</v>
      </c>
      <c r="G5" s="35"/>
      <c r="H5" s="35"/>
    </row>
    <row r="6" spans="1:8" ht="18" customHeight="1">
      <c r="A6" s="12" t="s">
        <v>517</v>
      </c>
      <c r="B6" s="11" t="s">
        <v>512</v>
      </c>
      <c r="C6" s="13">
        <v>684563.51</v>
      </c>
      <c r="D6" s="27"/>
      <c r="E6" s="36">
        <f>SUMIF(记账凭证!$G$3:$G$507,A6,记账凭证!$I$3:$I$507)</f>
        <v>9500618.9100000001</v>
      </c>
      <c r="F6" s="36">
        <f>SUMIF(记账凭证!$G$3:$G$507,A6,记账凭证!$J$3:$J$507)</f>
        <v>2194933.5299999998</v>
      </c>
      <c r="G6" s="36"/>
      <c r="H6" s="36"/>
    </row>
    <row r="7" spans="1:8" ht="18" customHeight="1">
      <c r="A7" s="12" t="s">
        <v>516</v>
      </c>
      <c r="B7" s="11" t="s">
        <v>513</v>
      </c>
      <c r="C7" s="13"/>
      <c r="D7" s="27"/>
      <c r="E7" s="36">
        <f>SUMIF(记账凭证!$G$3:$G$507,A7,记账凭证!$I$3:$I$507)</f>
        <v>2000000</v>
      </c>
      <c r="F7" s="36">
        <f>SUMIF(记账凭证!$G$3:$G$507,A7,记账凭证!$J$3:$J$507)</f>
        <v>0</v>
      </c>
      <c r="G7" s="36"/>
      <c r="H7" s="36"/>
    </row>
    <row r="8" spans="1:8" ht="18" customHeight="1">
      <c r="A8" s="12" t="s">
        <v>914</v>
      </c>
      <c r="B8" s="11" t="s">
        <v>913</v>
      </c>
      <c r="C8" s="13"/>
      <c r="D8" s="27"/>
      <c r="E8" s="36">
        <f>SUMIF(记账凭证!$G$3:$G$507,A8,记账凭证!$I$3:$I$507)</f>
        <v>1935</v>
      </c>
      <c r="F8" s="36">
        <f>SUMIF(记账凭证!$G$3:$G$507,A8,记账凭证!$J$3:$J$507)</f>
        <v>0</v>
      </c>
      <c r="G8" s="36"/>
      <c r="H8" s="36"/>
    </row>
    <row r="9" spans="1:8" ht="18" customHeight="1">
      <c r="A9" s="12" t="s">
        <v>3</v>
      </c>
      <c r="B9" s="11" t="s">
        <v>1355</v>
      </c>
      <c r="C9" s="13">
        <v>4177.18</v>
      </c>
      <c r="D9" s="27"/>
      <c r="E9" s="36">
        <f>SUMIF(记账凭证!$G$3:$G$507,A9,记账凭证!$I$3:$I$507)</f>
        <v>0</v>
      </c>
      <c r="F9" s="36">
        <f>SUMIF(记账凭证!$G$3:$G$507,A9,记账凭证!$J$3:$J$507)</f>
        <v>0</v>
      </c>
      <c r="G9" s="36"/>
      <c r="H9" s="36"/>
    </row>
    <row r="10" spans="1:8" ht="18" customHeight="1">
      <c r="A10" s="30" t="s">
        <v>6</v>
      </c>
      <c r="B10" s="31" t="s">
        <v>1356</v>
      </c>
      <c r="C10" s="32">
        <v>710500</v>
      </c>
      <c r="D10" s="34"/>
      <c r="E10" s="35">
        <f>SUMIF(记账凭证!$G$3:$G$507,A10,记账凭证!$I$3:$I$507)</f>
        <v>0</v>
      </c>
      <c r="F10" s="35">
        <f>SUMIF(记账凭证!$G$3:$G$507,A10,记账凭证!$J$3:$J$507)</f>
        <v>0</v>
      </c>
      <c r="G10" s="35"/>
      <c r="H10" s="35"/>
    </row>
    <row r="11" spans="1:8" ht="18" customHeight="1">
      <c r="A11" s="12" t="s">
        <v>8</v>
      </c>
      <c r="B11" s="11" t="s">
        <v>11</v>
      </c>
      <c r="C11" s="13">
        <v>505000</v>
      </c>
      <c r="D11" s="27"/>
      <c r="E11" s="36">
        <f>SUMIF(记账凭证!$G$3:$G$507,A11,记账凭证!$I$3:$I$507)</f>
        <v>150000</v>
      </c>
      <c r="F11" s="36">
        <f>SUMIF(记账凭证!$G$3:$G$507,A11,记账凭证!$J$3:$J$507)</f>
        <v>650000</v>
      </c>
      <c r="G11" s="36"/>
      <c r="H11" s="36"/>
    </row>
    <row r="12" spans="1:8" ht="18" customHeight="1">
      <c r="A12" s="12" t="s">
        <v>1357</v>
      </c>
      <c r="B12" s="11" t="s">
        <v>1358</v>
      </c>
      <c r="C12" s="13">
        <v>100000</v>
      </c>
      <c r="D12" s="27"/>
      <c r="E12" s="36">
        <f>SUMIF(记账凭证!$G$3:$G$507,A12,记账凭证!$I$3:$I$507)</f>
        <v>0</v>
      </c>
      <c r="F12" s="36">
        <f>SUMIF(记账凭证!$G$3:$G$507,A12,记账凭证!$J$3:$J$507)</f>
        <v>0</v>
      </c>
      <c r="G12" s="36"/>
      <c r="H12" s="36"/>
    </row>
    <row r="13" spans="1:8" ht="18" customHeight="1">
      <c r="A13" s="12" t="s">
        <v>10</v>
      </c>
      <c r="B13" s="11" t="s">
        <v>13</v>
      </c>
      <c r="C13" s="13">
        <v>105500</v>
      </c>
      <c r="D13" s="27"/>
      <c r="E13" s="36">
        <f>SUMIF(记账凭证!$G$3:$G$507,A13,记账凭证!$I$3:$I$507)</f>
        <v>2000</v>
      </c>
      <c r="F13" s="36">
        <f>SUMIF(记账凭证!$G$3:$G$507,A13,记账凭证!$J$3:$J$507)</f>
        <v>52156</v>
      </c>
      <c r="G13" s="36"/>
      <c r="H13" s="36"/>
    </row>
    <row r="14" spans="1:8" ht="18" customHeight="1">
      <c r="A14" s="30" t="s">
        <v>14</v>
      </c>
      <c r="B14" s="31" t="s">
        <v>15</v>
      </c>
      <c r="C14" s="32">
        <v>725670.8</v>
      </c>
      <c r="D14" s="34"/>
      <c r="E14" s="35">
        <f>SUMIF(记账凭证!$G$3:$G$507,A14,记账凭证!$I$3:$I$507)</f>
        <v>0</v>
      </c>
      <c r="F14" s="35">
        <f>SUMIF(记账凭证!$G$3:$G$507,A14,记账凭证!$J$3:$J$507)</f>
        <v>0</v>
      </c>
      <c r="G14" s="35"/>
      <c r="H14" s="35"/>
    </row>
    <row r="15" spans="1:8" ht="18" customHeight="1">
      <c r="A15" s="12" t="s">
        <v>16</v>
      </c>
      <c r="B15" s="11" t="s">
        <v>1359</v>
      </c>
      <c r="C15" s="13">
        <v>143610.14000000001</v>
      </c>
      <c r="D15" s="27"/>
      <c r="E15" s="36">
        <f>SUMIF(记账凭证!$G$3:$G$507,A15,记账凭证!$I$3:$I$507)</f>
        <v>0</v>
      </c>
      <c r="F15" s="36">
        <f>SUMIF(记账凭证!$G$3:$G$507,A15,记账凭证!$J$3:$J$507)</f>
        <v>0</v>
      </c>
      <c r="G15" s="36"/>
      <c r="H15" s="36"/>
    </row>
    <row r="16" spans="1:8" ht="18" customHeight="1">
      <c r="A16" s="12" t="s">
        <v>1346</v>
      </c>
      <c r="B16" s="11" t="s">
        <v>20</v>
      </c>
      <c r="C16" s="13">
        <v>140000</v>
      </c>
      <c r="D16" s="27"/>
      <c r="E16" s="36">
        <f>SUMIF(记账凭证!$G$3:$G$507,A16,记账凭证!$I$3:$I$507)</f>
        <v>50000</v>
      </c>
      <c r="F16" s="36">
        <f>SUMIF(记账凭证!$G$3:$G$507,A16,记账凭证!$J$3:$J$507)</f>
        <v>70000</v>
      </c>
      <c r="G16" s="36"/>
      <c r="H16" s="36"/>
    </row>
    <row r="17" spans="1:8" ht="18" customHeight="1">
      <c r="A17" s="12" t="s">
        <v>1186</v>
      </c>
      <c r="B17" s="11" t="s">
        <v>1360</v>
      </c>
      <c r="C17" s="13">
        <v>3610.14</v>
      </c>
      <c r="D17" s="27"/>
      <c r="E17" s="36">
        <f>SUMIF(记账凭证!$G$3:$G$507,A17,记账凭证!$I$3:$I$507)</f>
        <v>55145</v>
      </c>
      <c r="F17" s="36">
        <f>SUMIF(记账凭证!$G$3:$G$507,A17,记账凭证!$J$3:$J$507)</f>
        <v>1805.07</v>
      </c>
      <c r="G17" s="36"/>
      <c r="H17" s="36"/>
    </row>
    <row r="18" spans="1:8" ht="18" customHeight="1">
      <c r="A18" s="12" t="s">
        <v>18</v>
      </c>
      <c r="B18" s="11" t="s">
        <v>1361</v>
      </c>
      <c r="C18" s="13">
        <v>582060.66</v>
      </c>
      <c r="D18" s="27"/>
      <c r="E18" s="36">
        <f>SUMIF(记账凭证!$G$3:$G$507,A18,记账凭证!$I$3:$I$507)</f>
        <v>0</v>
      </c>
      <c r="F18" s="36">
        <f>SUMIF(记账凭证!$G$3:$G$507,A18,记账凭证!$J$3:$J$507)</f>
        <v>0</v>
      </c>
      <c r="G18" s="36"/>
      <c r="H18" s="36"/>
    </row>
    <row r="19" spans="1:8" ht="18" customHeight="1">
      <c r="A19" s="12" t="s">
        <v>24</v>
      </c>
      <c r="B19" s="11" t="s">
        <v>26</v>
      </c>
      <c r="C19" s="13">
        <v>580000</v>
      </c>
      <c r="D19" s="27"/>
      <c r="E19" s="36">
        <f>SUMIF(记账凭证!$G$3:$G$507,A19,记账凭证!$I$3:$I$507)</f>
        <v>0</v>
      </c>
      <c r="F19" s="36">
        <f>SUMIF(记账凭证!$G$3:$G$507,A19,记账凭证!$J$3:$J$507)</f>
        <v>580000</v>
      </c>
      <c r="G19" s="36"/>
      <c r="H19" s="36"/>
    </row>
    <row r="20" spans="1:8" ht="18" customHeight="1">
      <c r="A20" s="12" t="s">
        <v>881</v>
      </c>
      <c r="B20" s="11" t="s">
        <v>1362</v>
      </c>
      <c r="C20" s="13">
        <v>2060.66</v>
      </c>
      <c r="D20" s="27"/>
      <c r="E20" s="36">
        <f>SUMIF(记账凭证!$G$3:$G$507,A20,记账凭证!$I$3:$I$507)</f>
        <v>0</v>
      </c>
      <c r="F20" s="36">
        <f>SUMIF(记账凭证!$G$3:$G$507,A20,记账凭证!$J$3:$J$507)</f>
        <v>2060.66</v>
      </c>
      <c r="G20" s="36"/>
      <c r="H20" s="36"/>
    </row>
    <row r="21" spans="1:8" ht="18" customHeight="1">
      <c r="A21" s="30" t="s">
        <v>28</v>
      </c>
      <c r="B21" s="31" t="s">
        <v>29</v>
      </c>
      <c r="C21" s="32">
        <v>390000</v>
      </c>
      <c r="D21" s="34"/>
      <c r="E21" s="35">
        <f>SUMIF(记账凭证!$G$3:$G$507,A21,记账凭证!$I$3:$I$507)</f>
        <v>0</v>
      </c>
      <c r="F21" s="35">
        <f>SUMIF(记账凭证!$G$3:$G$507,A21,记账凭证!$J$3:$J$507)</f>
        <v>0</v>
      </c>
      <c r="G21" s="35"/>
      <c r="H21" s="35"/>
    </row>
    <row r="22" spans="1:8" ht="18" customHeight="1">
      <c r="A22" s="12" t="s">
        <v>30</v>
      </c>
      <c r="B22" s="11" t="s">
        <v>1363</v>
      </c>
      <c r="C22" s="13">
        <v>90000</v>
      </c>
      <c r="D22" s="27"/>
      <c r="E22" s="36">
        <f>SUMIF(记账凭证!$G$3:$G$507,A22,记账凭证!$I$3:$I$507)</f>
        <v>0</v>
      </c>
      <c r="F22" s="36">
        <f>SUMIF(记账凭证!$G$3:$G$507,A22,记账凭证!$J$3:$J$507)</f>
        <v>90000</v>
      </c>
      <c r="G22" s="36"/>
      <c r="H22" s="36"/>
    </row>
    <row r="23" spans="1:8" ht="18" customHeight="1">
      <c r="A23" s="12" t="s">
        <v>1364</v>
      </c>
      <c r="B23" s="11" t="s">
        <v>33</v>
      </c>
      <c r="C23" s="13">
        <v>300000</v>
      </c>
      <c r="D23" s="27"/>
      <c r="E23" s="36">
        <f>SUMIF(记账凭证!$G$3:$G$507,A23,记账凭证!$I$3:$I$507)</f>
        <v>0</v>
      </c>
      <c r="F23" s="36">
        <f>SUMIF(记账凭证!$G$3:$G$507,A23,记账凭证!$J$3:$J$507)</f>
        <v>300000</v>
      </c>
      <c r="G23" s="36"/>
      <c r="H23" s="36"/>
    </row>
    <row r="24" spans="1:8" ht="18" customHeight="1">
      <c r="A24" s="30" t="s">
        <v>34</v>
      </c>
      <c r="B24" s="31" t="s">
        <v>35</v>
      </c>
      <c r="C24" s="32">
        <v>2844155</v>
      </c>
      <c r="D24" s="34"/>
      <c r="E24" s="35">
        <f>SUMIF(记账凭证!$G$3:$G$507,A24,记账凭证!$I$3:$I$507)</f>
        <v>0</v>
      </c>
      <c r="F24" s="35">
        <f>SUMIF(记账凭证!$G$3:$G$507,A24,记账凭证!$J$3:$J$507)</f>
        <v>0</v>
      </c>
      <c r="G24" s="35"/>
      <c r="H24" s="35"/>
    </row>
    <row r="25" spans="1:8" ht="18" customHeight="1">
      <c r="A25" s="12" t="s">
        <v>36</v>
      </c>
      <c r="B25" s="11" t="s">
        <v>42</v>
      </c>
      <c r="C25" s="13">
        <v>1755</v>
      </c>
      <c r="D25" s="27"/>
      <c r="E25" s="36">
        <f>SUMIF(记账凭证!$G$3:$G$507,A25,记账凭证!$I$3:$I$507)</f>
        <v>0</v>
      </c>
      <c r="F25" s="36">
        <f>SUMIF(记账凭证!$G$3:$G$507,A25,记账凭证!$J$3:$J$507)</f>
        <v>1775</v>
      </c>
      <c r="G25" s="36"/>
      <c r="H25" s="36"/>
    </row>
    <row r="26" spans="1:8" ht="18" customHeight="1">
      <c r="A26" s="12" t="s">
        <v>1365</v>
      </c>
      <c r="B26" s="11" t="s">
        <v>43</v>
      </c>
      <c r="C26" s="13">
        <v>234000</v>
      </c>
      <c r="D26" s="27"/>
      <c r="E26" s="36">
        <f>SUMIF(记账凭证!$G$3:$G$507,A26,记账凭证!$I$3:$I$507)</f>
        <v>0</v>
      </c>
      <c r="F26" s="36">
        <f>SUMIF(记账凭证!$G$3:$G$507,A26,记账凭证!$J$3:$J$507)</f>
        <v>0</v>
      </c>
      <c r="G26" s="36"/>
      <c r="H26" s="36"/>
    </row>
    <row r="27" spans="1:8" ht="18" customHeight="1">
      <c r="A27" s="12" t="s">
        <v>950</v>
      </c>
      <c r="B27" s="11" t="s">
        <v>44</v>
      </c>
      <c r="C27" s="13">
        <v>187200</v>
      </c>
      <c r="D27" s="27"/>
      <c r="E27" s="36">
        <f>SUMIF(记账凭证!$G$3:$G$507,A27,记账凭证!$I$3:$I$507)</f>
        <v>0</v>
      </c>
      <c r="F27" s="36">
        <f>SUMIF(记账凭证!$G$3:$G$507,A27,记账凭证!$J$3:$J$507)</f>
        <v>187200</v>
      </c>
      <c r="G27" s="36"/>
      <c r="H27" s="36"/>
    </row>
    <row r="28" spans="1:8" ht="18" customHeight="1">
      <c r="A28" s="12" t="s">
        <v>1345</v>
      </c>
      <c r="B28" s="11" t="s">
        <v>45</v>
      </c>
      <c r="C28" s="13">
        <v>2421200</v>
      </c>
      <c r="D28" s="27"/>
      <c r="E28" s="36">
        <f>SUMIF(记账凭证!$G$3:$G$507,A28,记账凭证!$I$3:$I$507)</f>
        <v>0</v>
      </c>
      <c r="F28" s="36">
        <f>SUMIF(记账凭证!$G$3:$G$507,A28,记账凭证!$J$3:$J$507)</f>
        <v>1941200</v>
      </c>
      <c r="G28" s="36"/>
      <c r="H28" s="36"/>
    </row>
    <row r="29" spans="1:8" ht="18" customHeight="1">
      <c r="A29" s="12" t="s">
        <v>1366</v>
      </c>
      <c r="B29" s="11" t="s">
        <v>46</v>
      </c>
      <c r="C29" s="13"/>
      <c r="D29" s="27"/>
      <c r="E29" s="36">
        <f>SUMIF(记账凭证!$G$3:$G$507,A29,记账凭证!$I$3:$I$507)</f>
        <v>0</v>
      </c>
      <c r="F29" s="36">
        <f>SUMIF(记账凭证!$G$3:$G$507,A29,记账凭证!$J$3:$J$507)</f>
        <v>0</v>
      </c>
      <c r="G29" s="36"/>
      <c r="H29" s="36"/>
    </row>
    <row r="30" spans="1:8" ht="18" customHeight="1">
      <c r="A30" s="12" t="s">
        <v>1367</v>
      </c>
      <c r="B30" s="11" t="s">
        <v>47</v>
      </c>
      <c r="C30" s="13"/>
      <c r="D30" s="27"/>
      <c r="E30" s="36">
        <f>SUMIF(记账凭证!$G$3:$G$507,A30,记账凭证!$I$3:$I$507)</f>
        <v>0</v>
      </c>
      <c r="F30" s="36">
        <f>SUMIF(记账凭证!$G$3:$G$507,A30,记账凭证!$J$3:$J$507)</f>
        <v>0</v>
      </c>
      <c r="G30" s="36"/>
      <c r="H30" s="36"/>
    </row>
    <row r="31" spans="1:8" ht="18" customHeight="1">
      <c r="A31" s="12" t="s">
        <v>1069</v>
      </c>
      <c r="B31" s="11" t="s">
        <v>998</v>
      </c>
      <c r="C31" s="13"/>
      <c r="D31" s="27"/>
      <c r="E31" s="36">
        <f>SUMIF(记账凭证!$G$3:$G$507,A31,记账凭证!$I$3:$I$507)</f>
        <v>0</v>
      </c>
      <c r="F31" s="36">
        <f>SUMIF(记账凭证!$G$3:$G$507,A31,记账凭证!$J$3:$J$507)</f>
        <v>234000</v>
      </c>
      <c r="G31" s="36"/>
      <c r="H31" s="36"/>
    </row>
    <row r="32" spans="1:8" ht="18" customHeight="1">
      <c r="A32" s="12" t="s">
        <v>599</v>
      </c>
      <c r="B32" s="11" t="s">
        <v>600</v>
      </c>
      <c r="C32" s="13"/>
      <c r="D32" s="27"/>
      <c r="E32" s="36">
        <f>SUMIF(记账凭证!$G$3:$G$507,A32,记账凭证!$I$3:$I$507)</f>
        <v>459672</v>
      </c>
      <c r="F32" s="36">
        <f>SUMIF(记账凭证!$G$3:$G$507,A32,记账凭证!$J$3:$J$507)</f>
        <v>0</v>
      </c>
      <c r="G32" s="36"/>
      <c r="H32" s="36"/>
    </row>
    <row r="33" spans="1:8" ht="18" customHeight="1">
      <c r="A33" s="12" t="s">
        <v>658</v>
      </c>
      <c r="B33" s="11" t="s">
        <v>659</v>
      </c>
      <c r="C33" s="13"/>
      <c r="D33" s="27"/>
      <c r="E33" s="36">
        <f>SUMIF(记账凭证!$G$3:$G$507,A33,记账凭证!$I$3:$I$507)</f>
        <v>491400</v>
      </c>
      <c r="F33" s="36">
        <f>SUMIF(记账凭证!$G$3:$G$507,A33,记账凭证!$J$3:$J$507)</f>
        <v>0</v>
      </c>
      <c r="G33" s="36"/>
      <c r="H33" s="36"/>
    </row>
    <row r="34" spans="1:8" ht="18" customHeight="1">
      <c r="A34" s="12" t="s">
        <v>769</v>
      </c>
      <c r="B34" s="11" t="s">
        <v>770</v>
      </c>
      <c r="C34" s="13"/>
      <c r="D34" s="27"/>
      <c r="E34" s="36">
        <f>SUMIF(记账凭证!$G$3:$G$507,A34,记账凭证!$I$3:$I$507)</f>
        <v>753176</v>
      </c>
      <c r="F34" s="36">
        <f>SUMIF(记账凭证!$G$3:$G$507,A34,记账凭证!$J$3:$J$507)</f>
        <v>0</v>
      </c>
      <c r="G34" s="36"/>
      <c r="H34" s="36"/>
    </row>
    <row r="35" spans="1:8" ht="18" customHeight="1">
      <c r="A35" s="30" t="s">
        <v>48</v>
      </c>
      <c r="B35" s="31" t="s">
        <v>51</v>
      </c>
      <c r="C35" s="32">
        <v>25600</v>
      </c>
      <c r="D35" s="34"/>
      <c r="E35" s="35">
        <f>SUMIF(记账凭证!$G$3:$G$507,A35,记账凭证!$I$3:$I$507)</f>
        <v>0</v>
      </c>
      <c r="F35" s="35">
        <f>SUMIF(记账凭证!$G$3:$G$507,A35,记账凭证!$J$3:$J$507)</f>
        <v>0</v>
      </c>
      <c r="G35" s="35"/>
      <c r="H35" s="35"/>
    </row>
    <row r="36" spans="1:8" ht="18" customHeight="1">
      <c r="A36" s="12" t="s">
        <v>49</v>
      </c>
      <c r="B36" s="11" t="s">
        <v>52</v>
      </c>
      <c r="C36" s="13">
        <v>10000</v>
      </c>
      <c r="D36" s="27"/>
      <c r="E36" s="36">
        <f>SUMIF(记账凭证!$G$3:$G$507,A36,记账凭证!$I$3:$I$507)</f>
        <v>0</v>
      </c>
      <c r="F36" s="36">
        <f>SUMIF(记账凭证!$G$3:$G$507,A36,记账凭证!$J$3:$J$507)</f>
        <v>0</v>
      </c>
      <c r="G36" s="36"/>
      <c r="H36" s="36"/>
    </row>
    <row r="37" spans="1:8" ht="18" customHeight="1">
      <c r="A37" s="12" t="s">
        <v>50</v>
      </c>
      <c r="B37" s="11" t="s">
        <v>53</v>
      </c>
      <c r="C37" s="13">
        <v>15600</v>
      </c>
      <c r="D37" s="27"/>
      <c r="E37" s="36">
        <f>SUMIF(记账凭证!$G$3:$G$507,A37,记账凭证!$I$3:$I$507)</f>
        <v>0</v>
      </c>
      <c r="F37" s="36">
        <f>SUMIF(记账凭证!$G$3:$G$507,A37,记账凭证!$J$3:$J$507)</f>
        <v>0</v>
      </c>
      <c r="G37" s="36"/>
      <c r="H37" s="36"/>
    </row>
    <row r="38" spans="1:8" ht="18" customHeight="1">
      <c r="A38" s="12" t="s">
        <v>877</v>
      </c>
      <c r="B38" s="11" t="s">
        <v>876</v>
      </c>
      <c r="C38" s="13"/>
      <c r="D38" s="27"/>
      <c r="E38" s="36">
        <f>SUMIF(记账凭证!$G$3:$G$507,A38,记账凭证!$I$3:$I$507)</f>
        <v>6000</v>
      </c>
      <c r="F38" s="36">
        <f>SUMIF(记账凭证!$G$3:$G$507,A38,记账凭证!$J$3:$J$507)</f>
        <v>0</v>
      </c>
      <c r="G38" s="36"/>
      <c r="H38" s="36"/>
    </row>
    <row r="39" spans="1:8" ht="18" customHeight="1">
      <c r="A39" s="30" t="s">
        <v>54</v>
      </c>
      <c r="B39" s="31" t="s">
        <v>57</v>
      </c>
      <c r="C39" s="32">
        <v>2000</v>
      </c>
      <c r="D39" s="34"/>
      <c r="E39" s="35">
        <f>SUMIF(记账凭证!$G$3:$G$507,A39,记账凭证!$I$3:$I$507)</f>
        <v>0</v>
      </c>
      <c r="F39" s="35">
        <f>SUMIF(记账凭证!$G$3:$G$507,A39,记账凭证!$J$3:$J$507)</f>
        <v>0</v>
      </c>
      <c r="G39" s="35"/>
      <c r="H39" s="35"/>
    </row>
    <row r="40" spans="1:8" ht="18" customHeight="1">
      <c r="A40" s="12" t="s">
        <v>55</v>
      </c>
      <c r="B40" s="11" t="s">
        <v>59</v>
      </c>
      <c r="C40" s="13">
        <v>2000</v>
      </c>
      <c r="D40" s="27"/>
      <c r="E40" s="36">
        <f>SUMIF(记账凭证!$G$3:$G$507,A40,记账凭证!$I$3:$I$507)</f>
        <v>0</v>
      </c>
      <c r="F40" s="36">
        <f>SUMIF(记账凭证!$G$3:$G$507,A40,记账凭证!$J$3:$J$507)</f>
        <v>2000</v>
      </c>
      <c r="G40" s="36"/>
      <c r="H40" s="36"/>
    </row>
    <row r="41" spans="1:8" ht="18" customHeight="1">
      <c r="A41" s="12" t="s">
        <v>56</v>
      </c>
      <c r="B41" s="11" t="s">
        <v>58</v>
      </c>
      <c r="C41" s="13"/>
      <c r="D41" s="27"/>
      <c r="E41" s="36">
        <f>SUMIF(记账凭证!$G$3:$G$507,A41,记账凭证!$I$3:$I$507)</f>
        <v>2000</v>
      </c>
      <c r="F41" s="36">
        <f>SUMIF(记账凭证!$G$3:$G$507,A41,记账凭证!$J$3:$J$507)</f>
        <v>2000</v>
      </c>
      <c r="G41" s="36"/>
      <c r="H41" s="36"/>
    </row>
    <row r="42" spans="1:8" ht="18" customHeight="1">
      <c r="A42" s="30" t="s">
        <v>60</v>
      </c>
      <c r="B42" s="31" t="s">
        <v>61</v>
      </c>
      <c r="C42" s="32">
        <v>3000</v>
      </c>
      <c r="D42" s="34"/>
      <c r="E42" s="35">
        <f>SUMIF(记账凭证!$G$3:$G$507,A42,记账凭证!$I$3:$I$507)</f>
        <v>0</v>
      </c>
      <c r="F42" s="35">
        <f>SUMIF(记账凭证!$G$3:$G$507,A42,记账凭证!$J$3:$J$507)</f>
        <v>0</v>
      </c>
      <c r="G42" s="35"/>
      <c r="H42" s="35"/>
    </row>
    <row r="43" spans="1:8" ht="18" customHeight="1">
      <c r="A43" s="12" t="s">
        <v>62</v>
      </c>
      <c r="B43" s="11" t="s">
        <v>63</v>
      </c>
      <c r="C43" s="13">
        <v>3000</v>
      </c>
      <c r="D43" s="27"/>
      <c r="E43" s="36">
        <f>SUMIF(记账凭证!$G$3:$G$507,A43,记账凭证!$I$3:$I$507)</f>
        <v>0</v>
      </c>
      <c r="F43" s="36">
        <f>SUMIF(记账凭证!$G$3:$G$507,A43,记账凭证!$J$3:$J$507)</f>
        <v>3000</v>
      </c>
      <c r="G43" s="36"/>
      <c r="H43" s="36"/>
    </row>
    <row r="44" spans="1:8" ht="18" customHeight="1">
      <c r="A44" s="30" t="s">
        <v>64</v>
      </c>
      <c r="B44" s="31" t="s">
        <v>65</v>
      </c>
      <c r="C44" s="32">
        <v>75000</v>
      </c>
      <c r="D44" s="34"/>
      <c r="E44" s="35">
        <f>SUMIF(记账凭证!$G$3:$G$507,A44,记账凭证!$I$3:$I$507)</f>
        <v>0</v>
      </c>
      <c r="F44" s="35">
        <f>SUMIF(记账凭证!$G$3:$G$507,A44,记账凭证!$J$3:$J$507)</f>
        <v>0</v>
      </c>
      <c r="G44" s="35"/>
      <c r="H44" s="35"/>
    </row>
    <row r="45" spans="1:8" ht="18" customHeight="1">
      <c r="A45" s="12" t="s">
        <v>66</v>
      </c>
      <c r="B45" s="11" t="s">
        <v>74</v>
      </c>
      <c r="C45" s="13">
        <v>50000</v>
      </c>
      <c r="D45" s="27"/>
      <c r="E45" s="36">
        <f>SUMIF(记账凭证!$G$3:$G$507,A45,记账凭证!$I$3:$I$507)</f>
        <v>0</v>
      </c>
      <c r="F45" s="36">
        <f>SUMIF(记账凭证!$G$3:$G$507,A45,记账凭证!$J$3:$J$507)</f>
        <v>0</v>
      </c>
      <c r="G45" s="36"/>
      <c r="H45" s="36"/>
    </row>
    <row r="46" spans="1:8" ht="18" customHeight="1">
      <c r="A46" s="12" t="s">
        <v>1368</v>
      </c>
      <c r="B46" s="11" t="s">
        <v>75</v>
      </c>
      <c r="C46" s="13">
        <v>20000</v>
      </c>
      <c r="D46" s="27"/>
      <c r="E46" s="36">
        <f>SUMIF(记账凭证!$G$3:$G$507,A46,记账凭证!$I$3:$I$507)</f>
        <v>0</v>
      </c>
      <c r="F46" s="36">
        <f>SUMIF(记账凭证!$G$3:$G$507,A46,记账凭证!$J$3:$J$507)</f>
        <v>0</v>
      </c>
      <c r="G46" s="36"/>
      <c r="H46" s="36"/>
    </row>
    <row r="47" spans="1:8" ht="18" customHeight="1">
      <c r="A47" s="12" t="s">
        <v>1369</v>
      </c>
      <c r="B47" s="11" t="s">
        <v>76</v>
      </c>
      <c r="C47" s="13">
        <v>5000</v>
      </c>
      <c r="D47" s="27"/>
      <c r="E47" s="36">
        <f>SUMIF(记账凭证!$G$3:$G$507,A47,记账凭证!$I$3:$I$507)</f>
        <v>0</v>
      </c>
      <c r="F47" s="36">
        <f>SUMIF(记账凭证!$G$3:$G$507,A47,记账凭证!$J$3:$J$507)</f>
        <v>5000</v>
      </c>
      <c r="G47" s="36"/>
      <c r="H47" s="36"/>
    </row>
    <row r="48" spans="1:8" ht="18" customHeight="1">
      <c r="A48" s="12" t="s">
        <v>1370</v>
      </c>
      <c r="B48" s="11" t="s">
        <v>77</v>
      </c>
      <c r="C48" s="13"/>
      <c r="D48" s="27"/>
      <c r="E48" s="36">
        <f>SUMIF(记账凭证!$G$3:$G$507,A48,记账凭证!$I$3:$I$507)</f>
        <v>3000</v>
      </c>
      <c r="F48" s="36">
        <f>SUMIF(记账凭证!$G$3:$G$507,A48,记账凭证!$J$3:$J$507)</f>
        <v>0</v>
      </c>
      <c r="G48" s="36"/>
      <c r="H48" s="36"/>
    </row>
    <row r="49" spans="1:8" ht="18" customHeight="1">
      <c r="A49" s="12" t="s">
        <v>1371</v>
      </c>
      <c r="B49" s="11" t="s">
        <v>78</v>
      </c>
      <c r="C49" s="13"/>
      <c r="D49" s="27"/>
      <c r="E49" s="36">
        <f>SUMIF(记账凭证!$G$3:$G$507,A49,记账凭证!$I$3:$I$507)</f>
        <v>11224.98</v>
      </c>
      <c r="F49" s="36">
        <f>SUMIF(记账凭证!$G$3:$G$507,A49,记账凭证!$J$3:$J$507)</f>
        <v>0</v>
      </c>
      <c r="G49" s="36"/>
      <c r="H49" s="36"/>
    </row>
    <row r="50" spans="1:8" ht="18" customHeight="1">
      <c r="A50" s="12" t="s">
        <v>1372</v>
      </c>
      <c r="B50" s="11" t="s">
        <v>79</v>
      </c>
      <c r="C50" s="13"/>
      <c r="D50" s="27"/>
      <c r="E50" s="36">
        <f>SUMIF(记账凭证!$G$3:$G$507,A50,记账凭证!$I$3:$I$507)</f>
        <v>0</v>
      </c>
      <c r="F50" s="36">
        <f>SUMIF(记账凭证!$G$3:$G$507,A50,记账凭证!$J$3:$J$507)</f>
        <v>0</v>
      </c>
      <c r="G50" s="36"/>
      <c r="H50" s="36"/>
    </row>
    <row r="51" spans="1:8" ht="18" customHeight="1">
      <c r="A51" s="12" t="s">
        <v>921</v>
      </c>
      <c r="B51" s="11" t="s">
        <v>80</v>
      </c>
      <c r="C51" s="13"/>
      <c r="D51" s="27"/>
      <c r="E51" s="36">
        <f>SUMIF(记账凭证!$G$3:$G$507,A51,记账凭证!$I$3:$I$507)</f>
        <v>20</v>
      </c>
      <c r="F51" s="36">
        <f>SUMIF(记账凭证!$G$3:$G$507,A51,记账凭证!$J$3:$J$507)</f>
        <v>20</v>
      </c>
      <c r="G51" s="36"/>
      <c r="H51" s="36"/>
    </row>
    <row r="52" spans="1:8" ht="18" customHeight="1">
      <c r="A52" s="12" t="s">
        <v>1141</v>
      </c>
      <c r="B52" s="11" t="s">
        <v>81</v>
      </c>
      <c r="C52" s="13"/>
      <c r="D52" s="27"/>
      <c r="E52" s="36">
        <f>SUMIF(记账凭证!$G$3:$G$507,A52,记账凭证!$I$3:$I$507)</f>
        <v>49195.12</v>
      </c>
      <c r="F52" s="36">
        <f>SUMIF(记账凭证!$G$3:$G$507,A52,记账凭证!$J$3:$J$507)</f>
        <v>0</v>
      </c>
      <c r="G52" s="36"/>
      <c r="H52" s="36"/>
    </row>
    <row r="53" spans="1:8" ht="18" customHeight="1">
      <c r="A53" s="12" t="s">
        <v>1373</v>
      </c>
      <c r="B53" s="11" t="s">
        <v>755</v>
      </c>
      <c r="C53" s="13"/>
      <c r="D53" s="27"/>
      <c r="E53" s="36">
        <f>SUMIF(记账凭证!$G$3:$G$507,A53,记账凭证!$I$3:$I$507)</f>
        <v>800</v>
      </c>
      <c r="F53" s="36">
        <f>SUMIF(记账凭证!$G$3:$G$507,A53,记账凭证!$J$3:$J$507)</f>
        <v>0</v>
      </c>
      <c r="G53" s="36"/>
      <c r="H53" s="36"/>
    </row>
    <row r="54" spans="1:8" ht="18" customHeight="1">
      <c r="A54" s="30" t="s">
        <v>82</v>
      </c>
      <c r="B54" s="31" t="s">
        <v>83</v>
      </c>
      <c r="C54" s="32">
        <v>4000</v>
      </c>
      <c r="D54" s="34"/>
      <c r="E54" s="35">
        <f>SUMIF(记账凭证!$G$3:$G$507,A54,记账凭证!$I$3:$I$507)</f>
        <v>0</v>
      </c>
      <c r="F54" s="35">
        <f>SUMIF(记账凭证!$G$3:$G$507,A54,记账凭证!$J$3:$J$507)</f>
        <v>0</v>
      </c>
      <c r="G54" s="35"/>
      <c r="H54" s="35"/>
    </row>
    <row r="55" spans="1:8" ht="18" customHeight="1">
      <c r="A55" s="12" t="s">
        <v>508</v>
      </c>
      <c r="B55" s="11" t="s">
        <v>509</v>
      </c>
      <c r="C55" s="17"/>
      <c r="D55" s="27"/>
      <c r="E55" s="36">
        <f>SUMIF(记账凭证!$G$3:$G$507,A55,记账凭证!$I$3:$I$507)</f>
        <v>0</v>
      </c>
      <c r="F55" s="36">
        <f>SUMIF(记账凭证!$G$3:$G$507,A55,记账凭证!$J$3:$J$507)</f>
        <v>47684.959999999999</v>
      </c>
      <c r="G55" s="36"/>
      <c r="H55" s="36"/>
    </row>
    <row r="56" spans="1:8" ht="18" customHeight="1">
      <c r="A56" s="12" t="s">
        <v>1178</v>
      </c>
      <c r="B56" s="11" t="s">
        <v>1175</v>
      </c>
      <c r="C56" s="13"/>
      <c r="D56" s="27"/>
      <c r="E56" s="36">
        <f>SUMIF(记账凭证!$G$3:$G$507,A56,记账凭证!$I$3:$I$507)</f>
        <v>0</v>
      </c>
      <c r="F56" s="36">
        <f>SUMIF(记账凭证!$G$3:$G$507,A56,记账凭证!$J$3:$J$507)</f>
        <v>2684.4</v>
      </c>
      <c r="G56" s="36"/>
      <c r="H56" s="36"/>
    </row>
    <row r="57" spans="1:8" ht="18" customHeight="1">
      <c r="A57" s="12" t="s">
        <v>1179</v>
      </c>
      <c r="B57" s="11" t="s">
        <v>1176</v>
      </c>
      <c r="C57" s="13"/>
      <c r="D57" s="27"/>
      <c r="E57" s="36">
        <f>SUMIF(记账凭证!$G$3:$G$507,A57,记账凭证!$I$3:$I$507)</f>
        <v>0</v>
      </c>
      <c r="F57" s="36">
        <f>SUMIF(记账凭证!$G$3:$G$507,A57,记账凭证!$J$3:$J$507)</f>
        <v>632</v>
      </c>
      <c r="G57" s="36"/>
      <c r="H57" s="36"/>
    </row>
    <row r="58" spans="1:8" ht="18" customHeight="1">
      <c r="A58" s="30" t="s">
        <v>84</v>
      </c>
      <c r="B58" s="31" t="s">
        <v>85</v>
      </c>
      <c r="C58" s="32">
        <v>301928</v>
      </c>
      <c r="D58" s="34"/>
      <c r="E58" s="35">
        <f>SUMIF(记账凭证!$G$3:$G$507,A58,记账凭证!$I$3:$I$507)</f>
        <v>0</v>
      </c>
      <c r="F58" s="35">
        <f>SUMIF(记账凭证!$G$3:$G$507,A58,记账凭证!$J$3:$J$507)</f>
        <v>0</v>
      </c>
      <c r="G58" s="35"/>
      <c r="H58" s="35"/>
    </row>
    <row r="59" spans="1:8" ht="18" customHeight="1">
      <c r="A59" s="12" t="s">
        <v>86</v>
      </c>
      <c r="B59" s="11" t="s">
        <v>558</v>
      </c>
      <c r="C59" s="13">
        <v>46800</v>
      </c>
      <c r="D59" s="27"/>
      <c r="E59" s="36">
        <f>SUMIF(记账凭证!$G$3:$G$507,A59,记账凭证!$I$3:$I$507)</f>
        <v>0</v>
      </c>
      <c r="F59" s="36">
        <f>SUMIF(记账凭证!$G$3:$G$507,A59,记账凭证!$J$3:$J$507)</f>
        <v>46800</v>
      </c>
      <c r="G59" s="36"/>
      <c r="H59" s="36"/>
    </row>
    <row r="60" spans="1:8" ht="18" customHeight="1">
      <c r="A60" s="12" t="s">
        <v>1374</v>
      </c>
      <c r="B60" s="11" t="s">
        <v>90</v>
      </c>
      <c r="C60" s="13">
        <v>115128</v>
      </c>
      <c r="D60" s="27"/>
      <c r="E60" s="36">
        <f>SUMIF(记账凭证!$G$3:$G$507,A60,记账凭证!$I$3:$I$507)</f>
        <v>0</v>
      </c>
      <c r="F60" s="36">
        <f>SUMIF(记账凭证!$G$3:$G$507,A60,记账凭证!$J$3:$J$507)</f>
        <v>115128</v>
      </c>
      <c r="G60" s="36"/>
      <c r="H60" s="36"/>
    </row>
    <row r="61" spans="1:8" ht="18" customHeight="1">
      <c r="A61" s="12" t="s">
        <v>1332</v>
      </c>
      <c r="B61" s="11" t="s">
        <v>732</v>
      </c>
      <c r="C61" s="13"/>
      <c r="D61" s="27"/>
      <c r="E61" s="36">
        <f>SUMIF(记账凭证!$G$3:$G$507,A61,记账凭证!$I$3:$I$507)</f>
        <v>427554.6</v>
      </c>
      <c r="F61" s="36">
        <f>SUMIF(记账凭证!$G$3:$G$507,A61,记账凭证!$J$3:$J$507)</f>
        <v>427554.6</v>
      </c>
      <c r="G61" s="36"/>
      <c r="H61" s="36"/>
    </row>
    <row r="62" spans="1:8" ht="18" customHeight="1">
      <c r="A62" s="12" t="s">
        <v>1375</v>
      </c>
      <c r="B62" s="11" t="s">
        <v>733</v>
      </c>
      <c r="C62" s="13"/>
      <c r="D62" s="27"/>
      <c r="E62" s="36">
        <f>SUMIF(记账凭证!$G$3:$G$507,A62,记账凭证!$I$3:$I$507)</f>
        <v>162719.15</v>
      </c>
      <c r="F62" s="36">
        <f>SUMIF(记账凭证!$G$3:$G$507,A62,记账凭证!$J$3:$J$507)</f>
        <v>162719.15</v>
      </c>
      <c r="G62" s="36"/>
      <c r="H62" s="36"/>
    </row>
    <row r="63" spans="1:8" ht="18" customHeight="1">
      <c r="A63" s="12" t="s">
        <v>1376</v>
      </c>
      <c r="B63" s="11" t="s">
        <v>584</v>
      </c>
      <c r="C63" s="13"/>
      <c r="D63" s="27"/>
      <c r="E63" s="36">
        <f>SUMIF(记账凭证!$G$3:$G$507,A63,记账凭证!$I$3:$I$507)</f>
        <v>0</v>
      </c>
      <c r="F63" s="36">
        <f>SUMIF(记账凭证!$G$3:$G$507,A63,记账凭证!$J$3:$J$507)</f>
        <v>0</v>
      </c>
      <c r="G63" s="36"/>
      <c r="H63" s="36"/>
    </row>
    <row r="64" spans="1:8" ht="18" customHeight="1">
      <c r="A64" s="12" t="s">
        <v>892</v>
      </c>
      <c r="B64" s="11" t="s">
        <v>1314</v>
      </c>
      <c r="C64" s="13">
        <v>140000</v>
      </c>
      <c r="D64" s="27"/>
      <c r="E64" s="36">
        <f>SUMIF(记账凭证!$G$3:$G$507,A64,记账凭证!$I$3:$I$507)</f>
        <v>128632.4</v>
      </c>
      <c r="F64" s="36">
        <f>SUMIF(记账凭证!$G$3:$G$507,A64,记账凭证!$J$3:$J$507)</f>
        <v>128632.4</v>
      </c>
      <c r="G64" s="36"/>
      <c r="H64" s="36"/>
    </row>
    <row r="65" spans="1:8" ht="18" customHeight="1">
      <c r="A65" s="12" t="s">
        <v>1377</v>
      </c>
      <c r="B65" s="11" t="s">
        <v>740</v>
      </c>
      <c r="C65" s="13"/>
      <c r="D65" s="27"/>
      <c r="E65" s="36">
        <f>SUMIF(记账凭证!$G$3:$G$507,A65,记账凭证!$I$3:$I$507)</f>
        <v>165742.35999999999</v>
      </c>
      <c r="F65" s="36">
        <f>SUMIF(记账凭证!$G$3:$G$507,A65,记账凭证!$J$3:$J$507)</f>
        <v>165742.35999999999</v>
      </c>
      <c r="G65" s="36"/>
      <c r="H65" s="36"/>
    </row>
    <row r="66" spans="1:8" ht="18" customHeight="1">
      <c r="A66" s="12" t="s">
        <v>1316</v>
      </c>
      <c r="B66" s="11" t="s">
        <v>1315</v>
      </c>
      <c r="C66" s="13"/>
      <c r="D66" s="27"/>
      <c r="E66" s="36">
        <f>SUMIF(记账凭证!$G$3:$G$507,A66,记账凭证!$I$3:$I$507)</f>
        <v>64000</v>
      </c>
      <c r="F66" s="36">
        <f>SUMIF(记账凭证!$G$3:$G$507,A66,记账凭证!$J$3:$J$507)</f>
        <v>64000</v>
      </c>
      <c r="G66" s="36"/>
      <c r="H66" s="36"/>
    </row>
    <row r="67" spans="1:8" ht="18" customHeight="1">
      <c r="A67" s="30" t="s">
        <v>92</v>
      </c>
      <c r="B67" s="31" t="s">
        <v>93</v>
      </c>
      <c r="C67" s="32">
        <v>647651.07999999996</v>
      </c>
      <c r="D67" s="34"/>
      <c r="E67" s="35">
        <f>SUMIF(记账凭证!$G$3:$G$507,A67,记账凭证!$I$3:$I$507)</f>
        <v>0</v>
      </c>
      <c r="F67" s="35">
        <f>SUMIF(记账凭证!$G$3:$G$507,A67,记账凭证!$J$3:$J$507)</f>
        <v>0</v>
      </c>
      <c r="G67" s="35"/>
      <c r="H67" s="35"/>
    </row>
    <row r="68" spans="1:8" ht="18" customHeight="1">
      <c r="A68" s="12" t="s">
        <v>435</v>
      </c>
      <c r="B68" s="11" t="s">
        <v>436</v>
      </c>
      <c r="C68" s="13">
        <v>275883.90000000002</v>
      </c>
      <c r="D68" s="27"/>
      <c r="E68" s="36">
        <f>SUMIF(记账凭证!$G$3:$G$507,A68,记账凭证!$I$3:$I$507)</f>
        <v>0</v>
      </c>
      <c r="F68" s="36">
        <f>SUMIF(记账凭证!$G$3:$G$507,A68,记账凭证!$J$3:$J$507)</f>
        <v>0</v>
      </c>
      <c r="G68" s="36"/>
      <c r="H68" s="36"/>
    </row>
    <row r="69" spans="1:8" ht="18" customHeight="1">
      <c r="A69" s="12" t="s">
        <v>437</v>
      </c>
      <c r="B69" s="11" t="s">
        <v>439</v>
      </c>
      <c r="C69" s="13">
        <v>187069.4</v>
      </c>
      <c r="D69" s="27"/>
      <c r="E69" s="36">
        <f>SUMIF(记账凭证!$G$3:$G$507,A69,记账凭证!$I$3:$I$507)</f>
        <v>151340</v>
      </c>
      <c r="F69" s="36">
        <f>SUMIF(记账凭证!$G$3:$G$507,A69,记账凭证!$J$3:$J$507)</f>
        <v>113176</v>
      </c>
      <c r="G69" s="36"/>
      <c r="H69" s="36"/>
    </row>
    <row r="70" spans="1:8" ht="18" customHeight="1">
      <c r="A70" s="12" t="s">
        <v>438</v>
      </c>
      <c r="B70" s="11" t="s">
        <v>530</v>
      </c>
      <c r="C70" s="13">
        <v>88814.5</v>
      </c>
      <c r="D70" s="27"/>
      <c r="E70" s="36">
        <f>SUMIF(记账凭证!$G$3:$G$507,A70,记账凭证!$I$3:$I$507)</f>
        <v>425500</v>
      </c>
      <c r="F70" s="36">
        <f>SUMIF(记账凭证!$G$3:$G$507,A70,记账凭证!$J$3:$J$507)</f>
        <v>46000</v>
      </c>
      <c r="G70" s="36"/>
      <c r="H70" s="36"/>
    </row>
    <row r="71" spans="1:8" ht="18" customHeight="1">
      <c r="A71" s="12" t="s">
        <v>440</v>
      </c>
      <c r="B71" s="11" t="s">
        <v>441</v>
      </c>
      <c r="C71" s="13">
        <v>121560</v>
      </c>
      <c r="D71" s="27"/>
      <c r="E71" s="36">
        <f>SUMIF(记账凭证!$G$3:$G$507,A71,记账凭证!$I$3:$I$507)</f>
        <v>0</v>
      </c>
      <c r="F71" s="36">
        <f>SUMIF(记账凭证!$G$3:$G$507,A71,记账凭证!$J$3:$J$507)</f>
        <v>0</v>
      </c>
      <c r="G71" s="36"/>
      <c r="H71" s="36"/>
    </row>
    <row r="72" spans="1:8" ht="18" customHeight="1">
      <c r="A72" s="12" t="s">
        <v>444</v>
      </c>
      <c r="B72" s="11" t="s">
        <v>443</v>
      </c>
      <c r="C72" s="13">
        <v>49140</v>
      </c>
      <c r="D72" s="27"/>
      <c r="E72" s="36">
        <f>SUMIF(记账凭证!$G$3:$G$507,A72,记账凭证!$I$3:$I$507)</f>
        <v>0</v>
      </c>
      <c r="F72" s="36">
        <f>SUMIF(记账凭证!$G$3:$G$507,A72,记账凭证!$J$3:$J$507)</f>
        <v>33600</v>
      </c>
      <c r="G72" s="36"/>
      <c r="H72" s="36"/>
    </row>
    <row r="73" spans="1:8" ht="18" customHeight="1">
      <c r="A73" s="12" t="s">
        <v>445</v>
      </c>
      <c r="B73" s="11" t="s">
        <v>442</v>
      </c>
      <c r="C73" s="13">
        <v>72420</v>
      </c>
      <c r="D73" s="27"/>
      <c r="E73" s="36">
        <f>SUMIF(记账凭证!$G$3:$G$507,A73,记账凭证!$I$3:$I$507)</f>
        <v>357000</v>
      </c>
      <c r="F73" s="36">
        <f>SUMIF(记账凭证!$G$3:$G$507,A73,记账凭证!$J$3:$J$507)</f>
        <v>0</v>
      </c>
      <c r="G73" s="36"/>
      <c r="H73" s="36"/>
    </row>
    <row r="74" spans="1:8" ht="18" customHeight="1">
      <c r="A74" s="12" t="s">
        <v>446</v>
      </c>
      <c r="B74" s="11" t="s">
        <v>448</v>
      </c>
      <c r="C74" s="13">
        <v>21850</v>
      </c>
      <c r="D74" s="27"/>
      <c r="E74" s="36">
        <f>SUMIF(记账凭证!$G$3:$G$507,A74,记账凭证!$I$3:$I$507)</f>
        <v>0</v>
      </c>
      <c r="F74" s="36">
        <f>SUMIF(记账凭证!$G$3:$G$507,A74,记账凭证!$J$3:$J$507)</f>
        <v>0</v>
      </c>
      <c r="G74" s="36"/>
      <c r="H74" s="36"/>
    </row>
    <row r="75" spans="1:8" ht="18" customHeight="1">
      <c r="A75" s="12" t="s">
        <v>447</v>
      </c>
      <c r="B75" s="11" t="s">
        <v>449</v>
      </c>
      <c r="C75" s="13">
        <v>64050</v>
      </c>
      <c r="D75" s="27"/>
      <c r="E75" s="36">
        <f>SUMIF(记账凭证!$G$3:$G$507,A75,记账凭证!$I$3:$I$507)</f>
        <v>96250</v>
      </c>
      <c r="F75" s="36">
        <f>SUMIF(记账凭证!$G$3:$G$507,A75,记账凭证!$J$3:$J$507)</f>
        <v>0</v>
      </c>
      <c r="G75" s="36"/>
      <c r="H75" s="36"/>
    </row>
    <row r="76" spans="1:8" ht="18" customHeight="1">
      <c r="A76" s="12" t="s">
        <v>450</v>
      </c>
      <c r="B76" s="11" t="s">
        <v>451</v>
      </c>
      <c r="C76" s="13">
        <v>30000</v>
      </c>
      <c r="D76" s="27"/>
      <c r="E76" s="36">
        <f>SUMIF(记账凭证!$G$3:$G$507,A76,记账凭证!$I$3:$I$507)</f>
        <v>8100</v>
      </c>
      <c r="F76" s="36">
        <f>SUMIF(记账凭证!$G$3:$G$507,A76,记账凭证!$J$3:$J$507)</f>
        <v>12000</v>
      </c>
      <c r="G76" s="36"/>
      <c r="H76" s="36"/>
    </row>
    <row r="77" spans="1:8" ht="18" customHeight="1">
      <c r="A77" s="12" t="s">
        <v>452</v>
      </c>
      <c r="B77" s="11" t="s">
        <v>453</v>
      </c>
      <c r="C77" s="13">
        <v>108000</v>
      </c>
      <c r="D77" s="27"/>
      <c r="E77" s="36">
        <f>SUMIF(记账凭证!$G$3:$G$507,A77,记账凭证!$I$3:$I$507)</f>
        <v>135000</v>
      </c>
      <c r="F77" s="36">
        <f>SUMIF(记账凭证!$G$3:$G$507,A77,记账凭证!$J$3:$J$507)</f>
        <v>54000</v>
      </c>
      <c r="G77" s="36"/>
      <c r="H77" s="36"/>
    </row>
    <row r="78" spans="1:8" ht="18" customHeight="1">
      <c r="A78" s="12" t="s">
        <v>455</v>
      </c>
      <c r="B78" s="11" t="s">
        <v>454</v>
      </c>
      <c r="C78" s="13">
        <v>26307.18</v>
      </c>
      <c r="D78" s="27"/>
      <c r="E78" s="36">
        <f>SUMIF(记账凭证!$G$3:$G$507,A78,记账凭证!$I$3:$I$507)</f>
        <v>98064</v>
      </c>
      <c r="F78" s="36">
        <f>SUMIF(记账凭证!$G$3:$G$507,A78,记账凭证!$J$3:$J$507)</f>
        <v>1716.12</v>
      </c>
      <c r="G78" s="36"/>
      <c r="H78" s="36"/>
    </row>
    <row r="79" spans="1:8" ht="18" customHeight="1">
      <c r="A79" s="12" t="s">
        <v>1342</v>
      </c>
      <c r="B79" s="11" t="s">
        <v>557</v>
      </c>
      <c r="C79" s="13"/>
      <c r="D79" s="27"/>
      <c r="E79" s="36">
        <f>SUMIF(记账凭证!$G$3:$G$507,A79,记账凭证!$I$3:$I$507)</f>
        <v>41000</v>
      </c>
      <c r="F79" s="36">
        <f>SUMIF(记账凭证!$G$3:$G$507,A79,记账凭证!$J$3:$J$507)</f>
        <v>16400</v>
      </c>
      <c r="G79" s="36"/>
      <c r="H79" s="36"/>
    </row>
    <row r="80" spans="1:8" ht="18" customHeight="1">
      <c r="A80" s="12" t="s">
        <v>623</v>
      </c>
      <c r="B80" s="11" t="s">
        <v>624</v>
      </c>
      <c r="C80" s="13"/>
      <c r="D80" s="27"/>
      <c r="E80" s="36">
        <f>SUMIF(记账凭证!$G$3:$G$507,A80,记账凭证!$I$3:$I$507)</f>
        <v>80000</v>
      </c>
      <c r="F80" s="36">
        <f>SUMIF(记账凭证!$G$3:$G$507,A80,记账凭证!$J$3:$J$507)</f>
        <v>0</v>
      </c>
      <c r="G80" s="36"/>
      <c r="H80" s="36"/>
    </row>
    <row r="81" spans="1:8" ht="18" customHeight="1">
      <c r="A81" s="30" t="s">
        <v>94</v>
      </c>
      <c r="B81" s="31" t="s">
        <v>95</v>
      </c>
      <c r="C81" s="32"/>
      <c r="D81" s="34">
        <v>53451.41</v>
      </c>
      <c r="E81" s="35">
        <f>SUMIF(记账凭证!$G$3:$G$507,A81,记账凭证!$I$3:$I$507)</f>
        <v>0</v>
      </c>
      <c r="F81" s="35">
        <f>SUMIF(记账凭证!$G$3:$G$507,A81,记账凭证!$J$3:$J$507)</f>
        <v>0</v>
      </c>
      <c r="G81" s="35"/>
      <c r="H81" s="35"/>
    </row>
    <row r="82" spans="1:8" ht="18" customHeight="1">
      <c r="A82" s="12" t="s">
        <v>479</v>
      </c>
      <c r="B82" s="11" t="s">
        <v>480</v>
      </c>
      <c r="C82" s="13"/>
      <c r="D82" s="27">
        <v>26135.9</v>
      </c>
      <c r="E82" s="36">
        <f>SUMIF(记账凭证!$G$3:$G$507,A82,记账凭证!$I$3:$I$507)</f>
        <v>0</v>
      </c>
      <c r="F82" s="36">
        <f>SUMIF(记账凭证!$G$3:$G$507,A82,记账凭证!$J$3:$J$507)</f>
        <v>0</v>
      </c>
      <c r="G82" s="36"/>
      <c r="H82" s="36"/>
    </row>
    <row r="83" spans="1:8" ht="18" customHeight="1">
      <c r="A83" s="12" t="s">
        <v>481</v>
      </c>
      <c r="B83" s="11" t="s">
        <v>483</v>
      </c>
      <c r="C83" s="13"/>
      <c r="D83" s="27">
        <v>15274.4</v>
      </c>
      <c r="E83" s="36">
        <f>SUMIF(记账凭证!$G$3:$G$507,A83,记账凭证!$I$3:$I$507)</f>
        <v>11091.22</v>
      </c>
      <c r="F83" s="36">
        <f>SUMIF(记账凭证!$G$3:$G$507,A83,记账凭证!$J$3:$J$507)</f>
        <v>0</v>
      </c>
      <c r="G83" s="36"/>
      <c r="H83" s="36"/>
    </row>
    <row r="84" spans="1:8" ht="18" customHeight="1">
      <c r="A84" s="12" t="s">
        <v>482</v>
      </c>
      <c r="B84" s="11" t="s">
        <v>484</v>
      </c>
      <c r="C84" s="13"/>
      <c r="D84" s="27">
        <v>10861.5</v>
      </c>
      <c r="E84" s="36">
        <f>SUMIF(记账凭证!$G$3:$G$507,A84,记账凭证!$I$3:$I$507)</f>
        <v>2841.2</v>
      </c>
      <c r="F84" s="36">
        <f>SUMIF(记账凭证!$G$3:$G$507,A84,记账凭证!$J$3:$J$507)</f>
        <v>0</v>
      </c>
      <c r="G84" s="36"/>
      <c r="H84" s="36"/>
    </row>
    <row r="85" spans="1:8" ht="18" customHeight="1">
      <c r="A85" s="12" t="s">
        <v>485</v>
      </c>
      <c r="B85" s="11" t="s">
        <v>486</v>
      </c>
      <c r="C85" s="13"/>
      <c r="D85" s="27">
        <v>20606.53</v>
      </c>
      <c r="E85" s="36">
        <f>SUMIF(记账凭证!$G$3:$G$507,A85,记账凭证!$I$3:$I$507)</f>
        <v>0</v>
      </c>
      <c r="F85" s="36">
        <f>SUMIF(记账凭证!$G$3:$G$507,A85,记账凭证!$J$3:$J$507)</f>
        <v>0</v>
      </c>
      <c r="G85" s="36"/>
      <c r="H85" s="36"/>
    </row>
    <row r="86" spans="1:8" ht="18" customHeight="1">
      <c r="A86" s="12" t="s">
        <v>487</v>
      </c>
      <c r="B86" s="11" t="s">
        <v>489</v>
      </c>
      <c r="C86" s="13"/>
      <c r="D86" s="27">
        <v>11146.37</v>
      </c>
      <c r="E86" s="36">
        <f>SUMIF(记账凭证!$G$3:$G$507,A86,记账凭证!$I$3:$I$507)</f>
        <v>7620.48</v>
      </c>
      <c r="F86" s="36">
        <f>SUMIF(记账凭证!$G$3:$G$507,A86,记账凭证!$J$3:$J$507)</f>
        <v>0</v>
      </c>
      <c r="G86" s="36"/>
      <c r="H86" s="36"/>
    </row>
    <row r="87" spans="1:8" ht="18" customHeight="1">
      <c r="A87" s="12" t="s">
        <v>488</v>
      </c>
      <c r="B87" s="11" t="s">
        <v>490</v>
      </c>
      <c r="C87" s="13"/>
      <c r="D87" s="27">
        <v>9460.16</v>
      </c>
      <c r="E87" s="36">
        <f>SUMIF(记账凭证!$G$3:$G$507,A87,记账凭证!$I$3:$I$507)</f>
        <v>0</v>
      </c>
      <c r="F87" s="36">
        <f>SUMIF(记账凭证!$G$3:$G$507,A87,记账凭证!$J$3:$J$507)</f>
        <v>191257.64</v>
      </c>
      <c r="G87" s="36"/>
      <c r="H87" s="36"/>
    </row>
    <row r="88" spans="1:8" ht="18" customHeight="1">
      <c r="A88" s="12" t="s">
        <v>496</v>
      </c>
      <c r="B88" s="11" t="s">
        <v>1378</v>
      </c>
      <c r="C88" s="13">
        <v>574.89</v>
      </c>
      <c r="D88" s="27"/>
      <c r="E88" s="36">
        <f>SUMIF(记账凭证!$G$3:$G$507,A88,记账凭证!$I$3:$I$507)</f>
        <v>0</v>
      </c>
      <c r="F88" s="36">
        <f>SUMIF(记账凭证!$G$3:$G$507,A88,记账凭证!$J$3:$J$507)</f>
        <v>0</v>
      </c>
      <c r="G88" s="36"/>
      <c r="H88" s="36"/>
    </row>
    <row r="89" spans="1:8" ht="18" customHeight="1">
      <c r="A89" s="12" t="s">
        <v>1126</v>
      </c>
      <c r="B89" s="11" t="s">
        <v>1379</v>
      </c>
      <c r="C89" s="13"/>
      <c r="D89" s="27">
        <v>3357.68</v>
      </c>
      <c r="E89" s="36">
        <f>SUMIF(记账凭证!$G$3:$G$507,A89,记账凭证!$I$3:$I$507)</f>
        <v>9284</v>
      </c>
      <c r="F89" s="36">
        <f>SUMIF(记账凭证!$G$3:$G$507,A89,记账凭证!$J$3:$J$507)</f>
        <v>362.95</v>
      </c>
      <c r="G89" s="36"/>
      <c r="H89" s="36"/>
    </row>
    <row r="90" spans="1:8" ht="18" customHeight="1">
      <c r="A90" s="12" t="s">
        <v>1122</v>
      </c>
      <c r="B90" s="11" t="s">
        <v>1380</v>
      </c>
      <c r="C90" s="13"/>
      <c r="D90" s="27">
        <v>3000</v>
      </c>
      <c r="E90" s="36">
        <f>SUMIF(记账凭证!$G$3:$G$507,A90,记账凭证!$I$3:$I$507)</f>
        <v>1210.8</v>
      </c>
      <c r="F90" s="36">
        <f>SUMIF(记账凭证!$G$3:$G$507,A90,记账凭证!$J$3:$J$507)</f>
        <v>27</v>
      </c>
      <c r="G90" s="36"/>
      <c r="H90" s="36"/>
    </row>
    <row r="91" spans="1:8" ht="18" customHeight="1">
      <c r="A91" s="12" t="s">
        <v>897</v>
      </c>
      <c r="B91" s="11" t="s">
        <v>1381</v>
      </c>
      <c r="C91" s="13">
        <v>1200</v>
      </c>
      <c r="D91" s="27"/>
      <c r="E91" s="36">
        <f>SUMIF(记账凭证!$G$3:$G$507,A91,记账凭证!$I$3:$I$507)</f>
        <v>1150.2</v>
      </c>
      <c r="F91" s="36">
        <f>SUMIF(记账凭证!$G$3:$G$507,A91,记账凭证!$J$3:$J$507)</f>
        <v>6367.6</v>
      </c>
      <c r="G91" s="36"/>
      <c r="H91" s="36"/>
    </row>
    <row r="92" spans="1:8" ht="18" customHeight="1">
      <c r="A92" s="12" t="s">
        <v>1128</v>
      </c>
      <c r="B92" s="11" t="s">
        <v>1382</v>
      </c>
      <c r="C92" s="13"/>
      <c r="D92" s="27">
        <v>2296.5100000000002</v>
      </c>
      <c r="E92" s="36">
        <f>SUMIF(记账凭证!$G$3:$G$507,A92,记账凭证!$I$3:$I$507)</f>
        <v>501.79</v>
      </c>
      <c r="F92" s="36">
        <f>SUMIF(记账凭证!$G$3:$G$507,A92,记账凭证!$J$3:$J$507)</f>
        <v>34064</v>
      </c>
      <c r="G92" s="36"/>
      <c r="H92" s="36"/>
    </row>
    <row r="93" spans="1:8" ht="18" customHeight="1">
      <c r="A93" s="12" t="s">
        <v>1113</v>
      </c>
      <c r="B93" s="11" t="s">
        <v>502</v>
      </c>
      <c r="C93" s="13">
        <v>170.32</v>
      </c>
      <c r="D93" s="27"/>
      <c r="E93" s="36">
        <f>SUMIF(记账凭证!$G$3:$G$507,A93,记账凭证!$I$3:$I$507)</f>
        <v>0</v>
      </c>
      <c r="F93" s="36">
        <f>SUMIF(记账凭证!$G$3:$G$507,A93,记账凭证!$J$3:$J$507)</f>
        <v>43.42</v>
      </c>
      <c r="G93" s="36"/>
      <c r="H93" s="36"/>
    </row>
    <row r="94" spans="1:8" ht="18" customHeight="1">
      <c r="A94" s="12" t="s">
        <v>1131</v>
      </c>
      <c r="B94" s="11" t="s">
        <v>503</v>
      </c>
      <c r="C94" s="13"/>
      <c r="D94" s="27"/>
      <c r="E94" s="36">
        <f>SUMIF(记账凭证!$G$3:$G$507,A94,记账凭证!$I$3:$I$507)</f>
        <v>5800</v>
      </c>
      <c r="F94" s="36">
        <f>SUMIF(记账凭证!$G$3:$G$507,A94,记账凭证!$J$3:$J$507)</f>
        <v>2320.6</v>
      </c>
      <c r="G94" s="36"/>
      <c r="H94" s="36"/>
    </row>
    <row r="95" spans="1:8" ht="18" customHeight="1">
      <c r="A95" s="12" t="s">
        <v>559</v>
      </c>
      <c r="B95" s="11" t="s">
        <v>504</v>
      </c>
      <c r="C95" s="13"/>
      <c r="D95" s="27"/>
      <c r="E95" s="36">
        <f>SUMIF(记账凭证!$G$3:$G$507,A95,记账凭证!$I$3:$I$507)</f>
        <v>0</v>
      </c>
      <c r="F95" s="36">
        <f>SUMIF(记账凭证!$G$3:$G$507,A95,记账凭证!$J$3:$J$507)</f>
        <v>1700</v>
      </c>
      <c r="G95" s="36"/>
      <c r="H95" s="36"/>
    </row>
    <row r="96" spans="1:8" ht="18" customHeight="1">
      <c r="A96" s="30" t="s">
        <v>96</v>
      </c>
      <c r="B96" s="31" t="s">
        <v>97</v>
      </c>
      <c r="C96" s="32">
        <v>847158.5</v>
      </c>
      <c r="D96" s="34"/>
      <c r="E96" s="35">
        <f>SUMIF(记账凭证!$G$3:$G$507,A96,记账凭证!$I$3:$I$507)</f>
        <v>0</v>
      </c>
      <c r="F96" s="35">
        <f>SUMIF(记账凭证!$G$3:$G$507,A96,记账凭证!$J$3:$J$507)</f>
        <v>0</v>
      </c>
      <c r="G96" s="35"/>
      <c r="H96" s="35"/>
    </row>
    <row r="97" spans="1:8" ht="18" customHeight="1">
      <c r="A97" s="12" t="s">
        <v>471</v>
      </c>
      <c r="B97" s="11" t="s">
        <v>473</v>
      </c>
      <c r="C97" s="13">
        <v>509465.36</v>
      </c>
      <c r="D97" s="27"/>
      <c r="E97" s="36">
        <f>SUMIF(记账凭证!$G$3:$G$507,A97,记账凭证!$I$3:$I$507)</f>
        <v>0</v>
      </c>
      <c r="F97" s="36">
        <f>SUMIF(记账凭证!$G$3:$G$507,A97,记账凭证!$J$3:$J$507)</f>
        <v>509465.36</v>
      </c>
      <c r="G97" s="36"/>
      <c r="H97" s="36"/>
    </row>
    <row r="98" spans="1:8" ht="18" customHeight="1">
      <c r="A98" s="12" t="s">
        <v>472</v>
      </c>
      <c r="B98" s="11" t="s">
        <v>474</v>
      </c>
      <c r="C98" s="13">
        <v>337693.14</v>
      </c>
      <c r="D98" s="27"/>
      <c r="E98" s="36">
        <f>SUMIF(记账凭证!$G$3:$G$507,A98,记账凭证!$I$3:$I$507)</f>
        <v>0</v>
      </c>
      <c r="F98" s="36">
        <f>SUMIF(记账凭证!$G$3:$G$507,A98,记账凭证!$J$3:$J$507)</f>
        <v>337693.14</v>
      </c>
      <c r="G98" s="36"/>
      <c r="H98" s="36"/>
    </row>
    <row r="99" spans="1:8" ht="18" customHeight="1">
      <c r="A99" s="12" t="s">
        <v>931</v>
      </c>
      <c r="B99" s="11" t="s">
        <v>930</v>
      </c>
      <c r="C99" s="13"/>
      <c r="D99" s="27"/>
      <c r="E99" s="36">
        <f>SUMIF(记账凭证!$G$3:$G$507,A99,记账凭证!$I$3:$I$507)</f>
        <v>472603.05</v>
      </c>
      <c r="F99" s="36">
        <f>SUMIF(记账凭证!$G$3:$G$507,A99,记账凭证!$J$3:$J$507)</f>
        <v>472603.05</v>
      </c>
      <c r="G99" s="36"/>
      <c r="H99" s="36"/>
    </row>
    <row r="100" spans="1:8" ht="18" customHeight="1">
      <c r="A100" s="12" t="s">
        <v>1206</v>
      </c>
      <c r="B100" s="11" t="s">
        <v>1208</v>
      </c>
      <c r="C100" s="13"/>
      <c r="D100" s="27"/>
      <c r="E100" s="36">
        <f>SUMIF(记账凭证!$G$3:$G$507,A100,记账凭证!$I$3:$I$507)</f>
        <v>461733.84</v>
      </c>
      <c r="F100" s="36">
        <f>SUMIF(记账凭证!$G$3:$G$507,A100,记账凭证!$J$3:$J$507)</f>
        <v>0</v>
      </c>
      <c r="G100" s="36"/>
      <c r="H100" s="36"/>
    </row>
    <row r="101" spans="1:8" ht="18" customHeight="1">
      <c r="A101" s="30" t="s">
        <v>99</v>
      </c>
      <c r="B101" s="31" t="s">
        <v>98</v>
      </c>
      <c r="C101" s="32">
        <v>343681.02</v>
      </c>
      <c r="D101" s="34"/>
      <c r="E101" s="35">
        <f>SUMIF(记账凭证!$G$3:$G$507,A101,记账凭证!$I$3:$I$507)</f>
        <v>0</v>
      </c>
      <c r="F101" s="35">
        <f>SUMIF(记账凭证!$G$3:$G$507,A101,记账凭证!$J$3:$J$507)</f>
        <v>0</v>
      </c>
      <c r="G101" s="35"/>
      <c r="H101" s="35"/>
    </row>
    <row r="102" spans="1:8" ht="18" customHeight="1">
      <c r="A102" s="12" t="s">
        <v>100</v>
      </c>
      <c r="B102" s="11" t="s">
        <v>101</v>
      </c>
      <c r="C102" s="13">
        <v>343681.02</v>
      </c>
      <c r="D102" s="27"/>
      <c r="E102" s="36">
        <f>SUMIF(记账凭证!$G$3:$G$507,A102,记账凭证!$I$3:$I$507)</f>
        <v>0</v>
      </c>
      <c r="F102" s="36">
        <f>SUMIF(记账凭证!$G$3:$G$507,A102,记账凭证!$J$3:$J$507)</f>
        <v>343681.02</v>
      </c>
      <c r="G102" s="36"/>
      <c r="H102" s="36"/>
    </row>
    <row r="103" spans="1:8" ht="18" customHeight="1">
      <c r="A103" s="30" t="s">
        <v>102</v>
      </c>
      <c r="B103" s="31" t="s">
        <v>103</v>
      </c>
      <c r="C103" s="32">
        <v>132200.34</v>
      </c>
      <c r="D103" s="34"/>
      <c r="E103" s="35">
        <f>SUMIF(记账凭证!$G$3:$G$507,A103,记账凭证!$I$3:$I$507)</f>
        <v>0</v>
      </c>
      <c r="F103" s="35">
        <f>SUMIF(记账凭证!$G$3:$G$507,A103,记账凭证!$J$3:$J$507)</f>
        <v>0</v>
      </c>
      <c r="G103" s="35"/>
      <c r="H103" s="35"/>
    </row>
    <row r="104" spans="1:8" ht="18" customHeight="1">
      <c r="A104" s="12" t="s">
        <v>475</v>
      </c>
      <c r="B104" s="11" t="s">
        <v>477</v>
      </c>
      <c r="C104" s="13">
        <v>73428</v>
      </c>
      <c r="D104" s="27"/>
      <c r="E104" s="36">
        <f>SUMIF(记账凭证!$G$3:$G$507,A104,记账凭证!$I$3:$I$507)</f>
        <v>15000</v>
      </c>
      <c r="F104" s="36">
        <f>SUMIF(记账凭证!$G$3:$G$507,A104,记账凭证!$J$3:$J$507)</f>
        <v>78300</v>
      </c>
      <c r="G104" s="36"/>
      <c r="H104" s="36"/>
    </row>
    <row r="105" spans="1:8" ht="18" customHeight="1">
      <c r="A105" s="12" t="s">
        <v>476</v>
      </c>
      <c r="B105" s="11" t="s">
        <v>478</v>
      </c>
      <c r="C105" s="13">
        <v>58772.34</v>
      </c>
      <c r="D105" s="27"/>
      <c r="E105" s="36">
        <f>SUMIF(记账凭证!$G$3:$G$507,A105,记账凭证!$I$3:$I$507)</f>
        <v>0</v>
      </c>
      <c r="F105" s="36">
        <f>SUMIF(记账凭证!$G$3:$G$507,A105,记账凭证!$J$3:$J$507)</f>
        <v>0</v>
      </c>
      <c r="G105" s="36"/>
      <c r="H105" s="36"/>
    </row>
    <row r="106" spans="1:8" ht="18" customHeight="1">
      <c r="A106" s="30" t="s">
        <v>104</v>
      </c>
      <c r="B106" s="31" t="s">
        <v>105</v>
      </c>
      <c r="C106" s="32">
        <v>171055.32</v>
      </c>
      <c r="D106" s="34"/>
      <c r="E106" s="35">
        <f>SUMIF(记账凭证!$G$3:$G$507,A106,记账凭证!$I$3:$I$507)</f>
        <v>0</v>
      </c>
      <c r="F106" s="35">
        <f>SUMIF(记账凭证!$G$3:$G$507,A106,记账凭证!$J$3:$J$507)</f>
        <v>0</v>
      </c>
      <c r="G106" s="35"/>
      <c r="H106" s="35"/>
    </row>
    <row r="107" spans="1:8" ht="18" customHeight="1">
      <c r="A107" s="12" t="s">
        <v>457</v>
      </c>
      <c r="B107" s="11" t="s">
        <v>458</v>
      </c>
      <c r="C107" s="13">
        <v>31800</v>
      </c>
      <c r="D107" s="27"/>
      <c r="E107" s="36">
        <f>SUMIF(记账凭证!$G$3:$G$507,A107,记账凭证!$I$3:$I$507)</f>
        <v>0</v>
      </c>
      <c r="F107" s="36">
        <f>SUMIF(记账凭证!$G$3:$G$507,A107,记账凭证!$J$3:$J$507)</f>
        <v>11280</v>
      </c>
      <c r="G107" s="36"/>
      <c r="H107" s="36"/>
    </row>
    <row r="108" spans="1:8" ht="18" customHeight="1">
      <c r="A108" s="12" t="s">
        <v>459</v>
      </c>
      <c r="B108" s="11" t="s">
        <v>460</v>
      </c>
      <c r="C108" s="13">
        <v>114821</v>
      </c>
      <c r="D108" s="27"/>
      <c r="E108" s="36">
        <f>SUMIF(记账凭证!$G$3:$G$507,A108,记账凭证!$I$3:$I$507)</f>
        <v>0</v>
      </c>
      <c r="F108" s="36">
        <f>SUMIF(记账凭证!$G$3:$G$507,A108,记账凭证!$J$3:$J$507)</f>
        <v>0</v>
      </c>
      <c r="G108" s="36"/>
      <c r="H108" s="36"/>
    </row>
    <row r="109" spans="1:8" ht="18" customHeight="1">
      <c r="A109" s="12" t="s">
        <v>461</v>
      </c>
      <c r="B109" s="11" t="s">
        <v>462</v>
      </c>
      <c r="C109" s="13">
        <v>74732</v>
      </c>
      <c r="D109" s="27"/>
      <c r="E109" s="36">
        <f>SUMIF(记账凭证!$G$3:$G$507,A109,记账凭证!$I$3:$I$507)</f>
        <v>0</v>
      </c>
      <c r="F109" s="36">
        <f>SUMIF(记账凭证!$G$3:$G$507,A109,记账凭证!$J$3:$J$507)</f>
        <v>2380</v>
      </c>
      <c r="G109" s="36"/>
      <c r="H109" s="36"/>
    </row>
    <row r="110" spans="1:8" ht="18" customHeight="1">
      <c r="A110" s="12" t="s">
        <v>946</v>
      </c>
      <c r="B110" s="11" t="s">
        <v>463</v>
      </c>
      <c r="C110" s="13">
        <v>2880</v>
      </c>
      <c r="D110" s="27"/>
      <c r="E110" s="36">
        <f>SUMIF(记账凭证!$G$3:$G$507,A110,记账凭证!$I$3:$I$507)</f>
        <v>0</v>
      </c>
      <c r="F110" s="36">
        <f>SUMIF(记账凭证!$G$3:$G$507,A110,记账凭证!$J$3:$J$507)</f>
        <v>1728</v>
      </c>
      <c r="G110" s="36"/>
      <c r="H110" s="36"/>
    </row>
    <row r="111" spans="1:8" ht="18" customHeight="1">
      <c r="A111" s="12" t="s">
        <v>1383</v>
      </c>
      <c r="B111" s="11" t="s">
        <v>464</v>
      </c>
      <c r="C111" s="13">
        <v>15600</v>
      </c>
      <c r="D111" s="27"/>
      <c r="E111" s="36">
        <f>SUMIF(记账凭证!$G$3:$G$507,A111,记账凭证!$I$3:$I$507)</f>
        <v>0</v>
      </c>
      <c r="F111" s="36">
        <f>SUMIF(记账凭证!$G$3:$G$507,A111,记账凭证!$J$3:$J$507)</f>
        <v>1560</v>
      </c>
      <c r="G111" s="36"/>
      <c r="H111" s="36"/>
    </row>
    <row r="112" spans="1:8" ht="18" customHeight="1">
      <c r="A112" s="12" t="s">
        <v>959</v>
      </c>
      <c r="B112" s="11" t="s">
        <v>465</v>
      </c>
      <c r="C112" s="13">
        <v>21609</v>
      </c>
      <c r="D112" s="27"/>
      <c r="E112" s="36">
        <f>SUMIF(记账凭证!$G$3:$G$507,A112,记账凭证!$I$3:$I$507)</f>
        <v>7360</v>
      </c>
      <c r="F112" s="36">
        <f>SUMIF(记账凭证!$G$3:$G$507,A112,记账凭证!$J$3:$J$507)</f>
        <v>7350</v>
      </c>
      <c r="G112" s="36"/>
      <c r="H112" s="36"/>
    </row>
    <row r="113" spans="1:8" ht="18" customHeight="1">
      <c r="A113" s="12" t="s">
        <v>469</v>
      </c>
      <c r="B113" s="11" t="s">
        <v>470</v>
      </c>
      <c r="C113" s="13">
        <v>24434.32</v>
      </c>
      <c r="D113" s="27"/>
      <c r="E113" s="36">
        <f>SUMIF(记账凭证!$G$3:$G$507,A113,记账凭证!$I$3:$I$507)</f>
        <v>0</v>
      </c>
      <c r="F113" s="36">
        <f>SUMIF(记账凭证!$G$3:$G$507,A113,记账凭证!$J$3:$J$507)</f>
        <v>0</v>
      </c>
      <c r="G113" s="36"/>
      <c r="H113" s="36"/>
    </row>
    <row r="114" spans="1:8" ht="18" customHeight="1">
      <c r="A114" s="30" t="s">
        <v>106</v>
      </c>
      <c r="B114" s="31" t="s">
        <v>107</v>
      </c>
      <c r="C114" s="32"/>
      <c r="D114" s="34">
        <v>3600</v>
      </c>
      <c r="E114" s="35">
        <f>SUMIF(记账凭证!$G$3:$G$507,A114,记账凭证!$I$3:$I$507)</f>
        <v>0</v>
      </c>
      <c r="F114" s="35">
        <f>SUMIF(记账凭证!$G$3:$G$507,A114,记账凭证!$J$3:$J$507)</f>
        <v>0</v>
      </c>
      <c r="G114" s="35"/>
      <c r="H114" s="35"/>
    </row>
    <row r="115" spans="1:8" ht="18" customHeight="1">
      <c r="A115" s="12" t="s">
        <v>506</v>
      </c>
      <c r="B115" s="11" t="s">
        <v>507</v>
      </c>
      <c r="C115" s="13"/>
      <c r="D115" s="27"/>
      <c r="E115" s="36">
        <f>SUMIF(记账凭证!$G$3:$G$507,A115,记账凭证!$I$3:$I$507)</f>
        <v>0</v>
      </c>
      <c r="F115" s="36">
        <f>SUMIF(记账凭证!$G$3:$G$507,A115,记账凭证!$J$3:$J$507)</f>
        <v>0</v>
      </c>
      <c r="G115" s="36"/>
      <c r="H115" s="36"/>
    </row>
    <row r="116" spans="1:8" ht="18" customHeight="1">
      <c r="A116" s="30" t="s">
        <v>108</v>
      </c>
      <c r="B116" s="31" t="s">
        <v>109</v>
      </c>
      <c r="C116" s="32"/>
      <c r="D116" s="34"/>
      <c r="E116" s="35">
        <f>SUMIF(记账凭证!$G$3:$G$507,A116,记账凭证!$I$3:$I$507)</f>
        <v>0</v>
      </c>
      <c r="F116" s="35">
        <f>SUMIF(记账凭证!$G$3:$G$507,A116,记账凭证!$J$3:$J$507)</f>
        <v>0</v>
      </c>
      <c r="G116" s="35"/>
      <c r="H116" s="35"/>
    </row>
    <row r="117" spans="1:8" ht="18" customHeight="1">
      <c r="A117" s="12" t="s">
        <v>110</v>
      </c>
      <c r="B117" s="11" t="s">
        <v>114</v>
      </c>
      <c r="C117" s="13"/>
      <c r="D117" s="27"/>
      <c r="E117" s="36">
        <f>SUMIF(记账凭证!$G$3:$G$507,A117,记账凭证!$I$3:$I$507)</f>
        <v>0</v>
      </c>
      <c r="F117" s="36">
        <f>SUMIF(记账凭证!$G$3:$G$507,A117,记账凭证!$J$3:$J$507)</f>
        <v>0</v>
      </c>
      <c r="G117" s="36"/>
      <c r="H117" s="36"/>
    </row>
    <row r="118" spans="1:8" ht="18" customHeight="1">
      <c r="A118" s="12" t="s">
        <v>983</v>
      </c>
      <c r="B118" s="11" t="s">
        <v>115</v>
      </c>
      <c r="C118" s="13"/>
      <c r="D118" s="27"/>
      <c r="E118" s="36">
        <f>SUMIF(记账凭证!$G$3:$G$507,A118,记账凭证!$I$3:$I$507)</f>
        <v>200000</v>
      </c>
      <c r="F118" s="36">
        <f>SUMIF(记账凭证!$G$3:$G$507,A118,记账凭证!$J$3:$J$507)</f>
        <v>0</v>
      </c>
      <c r="G118" s="36"/>
      <c r="H118" s="36"/>
    </row>
    <row r="119" spans="1:8" ht="18" customHeight="1">
      <c r="A119" s="12" t="s">
        <v>1384</v>
      </c>
      <c r="B119" s="11" t="s">
        <v>116</v>
      </c>
      <c r="C119" s="13"/>
      <c r="D119" s="27"/>
      <c r="E119" s="36">
        <f>SUMIF(记账凭证!$G$3:$G$507,A119,记账凭证!$I$3:$I$507)</f>
        <v>0</v>
      </c>
      <c r="F119" s="36">
        <f>SUMIF(记账凭证!$G$3:$G$507,A119,记账凭证!$J$3:$J$507)</f>
        <v>0</v>
      </c>
      <c r="G119" s="36"/>
      <c r="H119" s="36"/>
    </row>
    <row r="120" spans="1:8" ht="18" customHeight="1">
      <c r="A120" s="12" t="s">
        <v>1385</v>
      </c>
      <c r="B120" s="11" t="s">
        <v>117</v>
      </c>
      <c r="C120" s="13"/>
      <c r="D120" s="27"/>
      <c r="E120" s="36">
        <f>SUMIF(记账凭证!$G$3:$G$507,A120,记账凭证!$I$3:$I$507)</f>
        <v>0</v>
      </c>
      <c r="F120" s="36">
        <f>SUMIF(记账凭证!$G$3:$G$507,A120,记账凭证!$J$3:$J$507)</f>
        <v>0</v>
      </c>
      <c r="G120" s="36"/>
      <c r="H120" s="36"/>
    </row>
    <row r="121" spans="1:8" ht="18" customHeight="1">
      <c r="A121" s="30" t="s">
        <v>118</v>
      </c>
      <c r="B121" s="31" t="s">
        <v>119</v>
      </c>
      <c r="C121" s="32"/>
      <c r="D121" s="34"/>
      <c r="E121" s="35">
        <f>SUMIF(记账凭证!$G$3:$G$507,A121,记账凭证!$I$3:$I$507)</f>
        <v>0</v>
      </c>
      <c r="F121" s="35">
        <f>SUMIF(记账凭证!$G$3:$G$507,A121,记账凭证!$J$3:$J$507)</f>
        <v>0</v>
      </c>
      <c r="G121" s="35"/>
      <c r="H121" s="35"/>
    </row>
    <row r="122" spans="1:8" ht="18" customHeight="1">
      <c r="A122" s="12" t="s">
        <v>842</v>
      </c>
      <c r="B122" s="11" t="s">
        <v>843</v>
      </c>
      <c r="C122" s="13"/>
      <c r="D122" s="27"/>
      <c r="E122" s="36">
        <f>SUMIF(记账凭证!$G$3:$G$507,A122,记账凭证!$I$3:$I$507)</f>
        <v>0</v>
      </c>
      <c r="F122" s="36">
        <f>SUMIF(记账凭证!$G$3:$G$507,A122,记账凭证!$J$3:$J$507)</f>
        <v>0</v>
      </c>
      <c r="G122" s="36"/>
      <c r="H122" s="36"/>
    </row>
    <row r="123" spans="1:8" ht="18" customHeight="1">
      <c r="A123" s="12" t="s">
        <v>845</v>
      </c>
      <c r="B123" s="11" t="s">
        <v>847</v>
      </c>
      <c r="C123" s="13"/>
      <c r="D123" s="27"/>
      <c r="E123" s="36">
        <f>SUMIF(记账凭证!$G$3:$G$507,A123,记账凭证!$I$3:$I$507)</f>
        <v>198000</v>
      </c>
      <c r="F123" s="36">
        <f>SUMIF(记账凭证!$G$3:$G$507,A123,记账凭证!$J$3:$J$507)</f>
        <v>0</v>
      </c>
      <c r="G123" s="36"/>
      <c r="H123" s="36"/>
    </row>
    <row r="124" spans="1:8" ht="18" customHeight="1">
      <c r="A124" s="12" t="s">
        <v>1386</v>
      </c>
      <c r="B124" s="11" t="s">
        <v>848</v>
      </c>
      <c r="C124" s="13"/>
      <c r="D124" s="27"/>
      <c r="E124" s="36">
        <f>SUMIF(记账凭证!$G$3:$G$507,A124,记账凭证!$I$3:$I$507)</f>
        <v>2000</v>
      </c>
      <c r="F124" s="36">
        <f>SUMIF(记账凭证!$G$3:$G$507,A124,记账凭证!$J$3:$J$507)</f>
        <v>0</v>
      </c>
      <c r="G124" s="36"/>
      <c r="H124" s="36"/>
    </row>
    <row r="125" spans="1:8" ht="18" customHeight="1">
      <c r="A125" s="30" t="s">
        <v>120</v>
      </c>
      <c r="B125" s="31" t="s">
        <v>121</v>
      </c>
      <c r="C125" s="32">
        <v>3000000</v>
      </c>
      <c r="D125" s="34"/>
      <c r="E125" s="35">
        <f>SUMIF(记账凭证!$G$3:$G$507,A125,记账凭证!$I$3:$I$507)</f>
        <v>0</v>
      </c>
      <c r="F125" s="35">
        <f>SUMIF(记账凭证!$G$3:$G$507,A125,记账凭证!$J$3:$J$507)</f>
        <v>0</v>
      </c>
      <c r="G125" s="35"/>
      <c r="H125" s="35"/>
    </row>
    <row r="126" spans="1:8" ht="18" customHeight="1">
      <c r="A126" s="12" t="s">
        <v>122</v>
      </c>
      <c r="B126" s="11" t="s">
        <v>126</v>
      </c>
      <c r="C126" s="13">
        <v>3000000</v>
      </c>
      <c r="D126" s="27"/>
      <c r="E126" s="36">
        <f>SUMIF(记账凭证!$G$3:$G$507,A126,记账凭证!$I$3:$I$507)</f>
        <v>0</v>
      </c>
      <c r="F126" s="36">
        <f>SUMIF(记账凭证!$G$3:$G$507,A126,记账凭证!$J$3:$J$507)</f>
        <v>0</v>
      </c>
      <c r="G126" s="36"/>
      <c r="H126" s="36"/>
    </row>
    <row r="127" spans="1:8" ht="18" customHeight="1">
      <c r="A127" s="12" t="s">
        <v>123</v>
      </c>
      <c r="B127" s="11" t="s">
        <v>127</v>
      </c>
      <c r="C127" s="13">
        <v>3000000</v>
      </c>
      <c r="D127" s="27"/>
      <c r="E127" s="36">
        <f>SUMIF(记账凭证!$G$3:$G$507,A127,记账凭证!$I$3:$I$507)</f>
        <v>553176</v>
      </c>
      <c r="F127" s="36">
        <f>SUMIF(记账凭证!$G$3:$G$507,A127,记账凭证!$J$3:$J$507)</f>
        <v>0</v>
      </c>
      <c r="G127" s="36"/>
      <c r="H127" s="36"/>
    </row>
    <row r="128" spans="1:8" ht="18" customHeight="1">
      <c r="A128" s="12" t="s">
        <v>1387</v>
      </c>
      <c r="B128" s="11" t="s">
        <v>128</v>
      </c>
      <c r="C128" s="13"/>
      <c r="D128" s="27"/>
      <c r="E128" s="36">
        <f>SUMIF(记账凭证!$G$3:$G$507,A128,记账凭证!$I$3:$I$507)</f>
        <v>0</v>
      </c>
      <c r="F128" s="36">
        <f>SUMIF(记账凭证!$G$3:$G$507,A128,记账凭证!$J$3:$J$507)</f>
        <v>0</v>
      </c>
      <c r="G128" s="36"/>
      <c r="H128" s="36"/>
    </row>
    <row r="129" spans="1:8" ht="18" customHeight="1">
      <c r="A129" s="12" t="s">
        <v>1388</v>
      </c>
      <c r="B129" s="11" t="s">
        <v>129</v>
      </c>
      <c r="C129" s="13"/>
      <c r="D129" s="27"/>
      <c r="E129" s="36">
        <f>SUMIF(记账凭证!$G$3:$G$507,A129,记账凭证!$I$3:$I$507)</f>
        <v>0</v>
      </c>
      <c r="F129" s="36">
        <f>SUMIF(记账凭证!$G$3:$G$507,A129,记账凭证!$J$3:$J$507)</f>
        <v>0</v>
      </c>
      <c r="G129" s="36"/>
      <c r="H129" s="36"/>
    </row>
    <row r="130" spans="1:8" ht="18" customHeight="1">
      <c r="A130" s="30" t="s">
        <v>130</v>
      </c>
      <c r="B130" s="31" t="s">
        <v>131</v>
      </c>
      <c r="C130" s="32">
        <v>8654200</v>
      </c>
      <c r="D130" s="34"/>
      <c r="E130" s="35">
        <f>SUMIF(记账凭证!$G$3:$G$507,A130,记账凭证!$I$3:$I$507)</f>
        <v>0</v>
      </c>
      <c r="F130" s="35">
        <f>SUMIF(记账凭证!$G$3:$G$507,A130,记账凭证!$J$3:$J$507)</f>
        <v>0</v>
      </c>
      <c r="G130" s="35"/>
      <c r="H130" s="35"/>
    </row>
    <row r="131" spans="1:8" ht="18" customHeight="1">
      <c r="A131" s="12" t="s">
        <v>397</v>
      </c>
      <c r="B131" s="11" t="s">
        <v>398</v>
      </c>
      <c r="C131" s="13">
        <v>4483041.07</v>
      </c>
      <c r="D131" s="27"/>
      <c r="E131" s="36">
        <f>SUMIF(记账凭证!$G$3:$G$507,A131,记账凭证!$I$3:$I$507)</f>
        <v>0</v>
      </c>
      <c r="F131" s="36">
        <f>SUMIF(记账凭证!$G$3:$G$507,A131,记账凭证!$J$3:$J$507)</f>
        <v>0</v>
      </c>
      <c r="G131" s="36"/>
      <c r="H131" s="36"/>
    </row>
    <row r="132" spans="1:8" ht="18" customHeight="1">
      <c r="A132" s="12" t="s">
        <v>399</v>
      </c>
      <c r="B132" s="11" t="s">
        <v>402</v>
      </c>
      <c r="C132" s="13">
        <v>2610000</v>
      </c>
      <c r="D132" s="27"/>
      <c r="E132" s="36">
        <f>SUMIF(记账凭证!$G$3:$G$507,A132,记账凭证!$I$3:$I$507)</f>
        <v>0</v>
      </c>
      <c r="F132" s="36">
        <f>SUMIF(记账凭证!$G$3:$G$507,A132,记账凭证!$J$3:$J$507)</f>
        <v>0</v>
      </c>
      <c r="G132" s="36"/>
      <c r="H132" s="36"/>
    </row>
    <row r="133" spans="1:8" ht="18" customHeight="1">
      <c r="A133" s="12" t="s">
        <v>949</v>
      </c>
      <c r="B133" s="11" t="s">
        <v>403</v>
      </c>
      <c r="C133" s="13">
        <v>1451641.96</v>
      </c>
      <c r="D133" s="27"/>
      <c r="E133" s="36">
        <f>SUMIF(记账凭证!$G$3:$G$507,A133,记账凭证!$I$3:$I$507)</f>
        <v>845000</v>
      </c>
      <c r="F133" s="36">
        <f>SUMIF(记账凭证!$G$3:$G$507,A133,记账凭证!$J$3:$J$507)</f>
        <v>16200</v>
      </c>
      <c r="G133" s="36"/>
      <c r="H133" s="36"/>
    </row>
    <row r="134" spans="1:8" ht="18" customHeight="1">
      <c r="A134" s="12" t="s">
        <v>1389</v>
      </c>
      <c r="B134" s="11" t="s">
        <v>404</v>
      </c>
      <c r="C134" s="13">
        <v>421399.11</v>
      </c>
      <c r="D134" s="27"/>
      <c r="E134" s="36">
        <f>SUMIF(记账凭证!$G$3:$G$507,A134,记账凭证!$I$3:$I$507)</f>
        <v>0</v>
      </c>
      <c r="F134" s="36">
        <f>SUMIF(记账凭证!$G$3:$G$507,A134,记账凭证!$J$3:$J$507)</f>
        <v>0</v>
      </c>
      <c r="G134" s="36"/>
      <c r="H134" s="36"/>
    </row>
    <row r="135" spans="1:8" ht="18" customHeight="1">
      <c r="A135" s="12" t="s">
        <v>405</v>
      </c>
      <c r="B135" s="11" t="s">
        <v>406</v>
      </c>
      <c r="C135" s="13">
        <v>663768.97</v>
      </c>
      <c r="D135" s="27"/>
      <c r="E135" s="36">
        <f>SUMIF(记账凭证!$G$3:$G$507,A135,记账凭证!$I$3:$I$507)</f>
        <v>0</v>
      </c>
      <c r="F135" s="36">
        <f>SUMIF(记账凭证!$G$3:$G$507,A135,记账凭证!$J$3:$J$507)</f>
        <v>0</v>
      </c>
      <c r="G135" s="36"/>
      <c r="H135" s="36"/>
    </row>
    <row r="136" spans="1:8" ht="18" customHeight="1">
      <c r="A136" s="12" t="s">
        <v>407</v>
      </c>
      <c r="B136" s="11" t="s">
        <v>409</v>
      </c>
      <c r="C136" s="13">
        <v>465133.42</v>
      </c>
      <c r="D136" s="27"/>
      <c r="E136" s="36">
        <f>SUMIF(记账凭证!$G$3:$G$507,A136,记账凭证!$I$3:$I$507)</f>
        <v>0</v>
      </c>
      <c r="F136" s="36">
        <f>SUMIF(记账凭证!$G$3:$G$507,A136,记账凭证!$J$3:$J$507)</f>
        <v>0</v>
      </c>
      <c r="G136" s="36"/>
      <c r="H136" s="36"/>
    </row>
    <row r="137" spans="1:8" ht="18" customHeight="1">
      <c r="A137" s="12" t="s">
        <v>1004</v>
      </c>
      <c r="B137" s="11" t="s">
        <v>410</v>
      </c>
      <c r="C137" s="13">
        <v>198635.55</v>
      </c>
      <c r="D137" s="27"/>
      <c r="E137" s="36">
        <f>SUMIF(记账凭证!$G$3:$G$507,A137,记账凭证!$I$3:$I$507)</f>
        <v>2200</v>
      </c>
      <c r="F137" s="36">
        <f>SUMIF(记账凭证!$G$3:$G$507,A137,记账凭证!$J$3:$J$507)</f>
        <v>0</v>
      </c>
      <c r="G137" s="36"/>
      <c r="H137" s="36"/>
    </row>
    <row r="138" spans="1:8" ht="18" customHeight="1">
      <c r="A138" s="12" t="s">
        <v>411</v>
      </c>
      <c r="B138" s="11" t="s">
        <v>412</v>
      </c>
      <c r="C138" s="13">
        <v>766318</v>
      </c>
      <c r="D138" s="27"/>
      <c r="E138" s="36">
        <f>SUMIF(记账凭证!$G$3:$G$507,A138,记账凭证!$I$3:$I$507)</f>
        <v>0</v>
      </c>
      <c r="F138" s="36">
        <f>SUMIF(记账凭证!$G$3:$G$507,A138,记账凭证!$J$3:$J$507)</f>
        <v>0</v>
      </c>
      <c r="G138" s="36"/>
      <c r="H138" s="36"/>
    </row>
    <row r="139" spans="1:8" ht="18" customHeight="1">
      <c r="A139" s="12" t="s">
        <v>413</v>
      </c>
      <c r="B139" s="11" t="s">
        <v>416</v>
      </c>
      <c r="C139" s="13">
        <v>293134</v>
      </c>
      <c r="D139" s="27"/>
      <c r="E139" s="36">
        <f>SUMIF(记账凭证!$G$3:$G$507,A139,记账凭证!$I$3:$I$507)</f>
        <v>0</v>
      </c>
      <c r="F139" s="36">
        <f>SUMIF(记账凭证!$G$3:$G$507,A139,记账凭证!$J$3:$J$507)</f>
        <v>0</v>
      </c>
      <c r="G139" s="36"/>
      <c r="H139" s="36"/>
    </row>
    <row r="140" spans="1:8" ht="18" customHeight="1">
      <c r="A140" s="12" t="s">
        <v>1390</v>
      </c>
      <c r="B140" s="11" t="s">
        <v>417</v>
      </c>
      <c r="C140" s="13">
        <v>348684</v>
      </c>
      <c r="D140" s="27"/>
      <c r="E140" s="36">
        <f>SUMIF(记账凭证!$G$3:$G$507,A140,记账凭证!$I$3:$I$507)</f>
        <v>126000</v>
      </c>
      <c r="F140" s="36">
        <f>SUMIF(记账凭证!$G$3:$G$507,A140,记账凭证!$J$3:$J$507)</f>
        <v>0</v>
      </c>
      <c r="G140" s="36"/>
      <c r="H140" s="36"/>
    </row>
    <row r="141" spans="1:8" ht="18" customHeight="1">
      <c r="A141" s="12" t="s">
        <v>1391</v>
      </c>
      <c r="B141" s="11" t="s">
        <v>418</v>
      </c>
      <c r="C141" s="13">
        <v>124500</v>
      </c>
      <c r="D141" s="27"/>
      <c r="E141" s="36">
        <f>SUMIF(记账凭证!$G$3:$G$507,A141,记账凭证!$I$3:$I$507)</f>
        <v>0</v>
      </c>
      <c r="F141" s="36">
        <f>SUMIF(记账凭证!$G$3:$G$507,A141,记账凭证!$J$3:$J$507)</f>
        <v>0</v>
      </c>
      <c r="G141" s="36"/>
      <c r="H141" s="36"/>
    </row>
    <row r="142" spans="1:8" ht="18" customHeight="1">
      <c r="A142" s="12" t="s">
        <v>419</v>
      </c>
      <c r="B142" s="11" t="s">
        <v>420</v>
      </c>
      <c r="C142" s="13">
        <v>2741071.96</v>
      </c>
      <c r="D142" s="27"/>
      <c r="E142" s="36">
        <f>SUMIF(记账凭证!$G$3:$G$507,A142,记账凭证!$I$3:$I$507)</f>
        <v>0</v>
      </c>
      <c r="F142" s="36">
        <f>SUMIF(记账凭证!$G$3:$G$507,A142,记账凭证!$J$3:$J$507)</f>
        <v>0</v>
      </c>
      <c r="G142" s="36"/>
      <c r="H142" s="36"/>
    </row>
    <row r="143" spans="1:8" ht="18" customHeight="1">
      <c r="A143" s="12" t="s">
        <v>421</v>
      </c>
      <c r="B143" s="11" t="s">
        <v>422</v>
      </c>
      <c r="C143" s="13">
        <v>2216494.12</v>
      </c>
      <c r="D143" s="27"/>
      <c r="E143" s="36">
        <f>SUMIF(记账凭证!$G$3:$G$507,A143,记账凭证!$I$3:$I$507)</f>
        <v>0</v>
      </c>
      <c r="F143" s="36">
        <f>SUMIF(记账凭证!$G$3:$G$507,A143,记账凭证!$J$3:$J$507)</f>
        <v>0</v>
      </c>
      <c r="G143" s="36"/>
      <c r="H143" s="36"/>
    </row>
    <row r="144" spans="1:8" ht="18" customHeight="1">
      <c r="A144" s="12" t="s">
        <v>889</v>
      </c>
      <c r="B144" s="11" t="s">
        <v>423</v>
      </c>
      <c r="C144" s="13">
        <v>144223</v>
      </c>
      <c r="D144" s="27"/>
      <c r="E144" s="36">
        <f>SUMIF(记账凭证!$G$3:$G$507,A144,记账凭证!$I$3:$I$507)</f>
        <v>9000</v>
      </c>
      <c r="F144" s="36">
        <f>SUMIF(记账凭证!$G$3:$G$507,A144,记账凭证!$J$3:$J$507)</f>
        <v>0</v>
      </c>
      <c r="G144" s="36"/>
      <c r="H144" s="36"/>
    </row>
    <row r="145" spans="1:8" ht="18" customHeight="1">
      <c r="A145" s="12" t="s">
        <v>1392</v>
      </c>
      <c r="B145" s="11" t="s">
        <v>424</v>
      </c>
      <c r="C145" s="13">
        <v>380354.84</v>
      </c>
      <c r="D145" s="27"/>
      <c r="E145" s="36">
        <f>SUMIF(记账凭证!$G$3:$G$507,A145,记账凭证!$I$3:$I$507)</f>
        <v>0</v>
      </c>
      <c r="F145" s="36">
        <f>SUMIF(记账凭证!$G$3:$G$507,A145,记账凭证!$J$3:$J$507)</f>
        <v>0</v>
      </c>
      <c r="G145" s="36"/>
      <c r="H145" s="36"/>
    </row>
    <row r="146" spans="1:8" ht="18" customHeight="1">
      <c r="A146" s="30" t="s">
        <v>132</v>
      </c>
      <c r="B146" s="31" t="s">
        <v>133</v>
      </c>
      <c r="C146" s="32"/>
      <c r="D146" s="34">
        <v>830496</v>
      </c>
      <c r="E146" s="35">
        <f>SUMIF(记账凭证!$G$3:$G$507,A146,记账凭证!$I$3:$I$507)</f>
        <v>0</v>
      </c>
      <c r="F146" s="35">
        <f>SUMIF(记账凭证!$G$3:$G$507,A146,记账凭证!$J$3:$J$507)</f>
        <v>0</v>
      </c>
      <c r="G146" s="35"/>
      <c r="H146" s="35"/>
    </row>
    <row r="147" spans="1:8" ht="18" customHeight="1">
      <c r="A147" s="12" t="s">
        <v>811</v>
      </c>
      <c r="B147" s="11" t="s">
        <v>1393</v>
      </c>
      <c r="C147" s="13"/>
      <c r="D147" s="27">
        <v>449750.1</v>
      </c>
      <c r="E147" s="36">
        <f>SUMIF(记账凭证!$G$3:$G$507,A147,记账凭证!$I$3:$I$507)</f>
        <v>0</v>
      </c>
      <c r="F147" s="36">
        <f>SUMIF(记账凭证!$G$3:$G$507,A147,记账凭证!$J$3:$J$507)</f>
        <v>0</v>
      </c>
      <c r="G147" s="36"/>
      <c r="H147" s="36"/>
    </row>
    <row r="148" spans="1:8" ht="18" customHeight="1">
      <c r="A148" s="12" t="s">
        <v>1148</v>
      </c>
      <c r="B148" s="11" t="s">
        <v>1394</v>
      </c>
      <c r="C148" s="13"/>
      <c r="D148" s="27">
        <v>310240</v>
      </c>
      <c r="E148" s="36">
        <f>SUMIF(记账凭证!$G$3:$G$507,A148,记账凭证!$I$3:$I$507)</f>
        <v>0</v>
      </c>
      <c r="F148" s="36">
        <f>SUMIF(记账凭证!$G$3:$G$507,A148,记账凭证!$J$3:$J$507)</f>
        <v>13050</v>
      </c>
      <c r="G148" s="36"/>
      <c r="H148" s="36"/>
    </row>
    <row r="149" spans="1:8" ht="18" customHeight="1">
      <c r="A149" s="12" t="s">
        <v>1149</v>
      </c>
      <c r="B149" s="11" t="s">
        <v>1395</v>
      </c>
      <c r="C149" s="13"/>
      <c r="D149" s="27">
        <v>99106.89</v>
      </c>
      <c r="E149" s="36">
        <f>SUMIF(记账凭证!$G$3:$G$507,A149,记账凭证!$I$3:$I$507)</f>
        <v>15960</v>
      </c>
      <c r="F149" s="36">
        <f>SUMIF(记账凭证!$G$3:$G$507,A149,记账凭证!$J$3:$J$507)</f>
        <v>12117.55</v>
      </c>
      <c r="G149" s="36"/>
      <c r="H149" s="36"/>
    </row>
    <row r="150" spans="1:8" ht="18" customHeight="1">
      <c r="A150" s="12" t="s">
        <v>1150</v>
      </c>
      <c r="B150" s="11" t="s">
        <v>1396</v>
      </c>
      <c r="C150" s="13"/>
      <c r="D150" s="27">
        <v>40403.21</v>
      </c>
      <c r="E150" s="36">
        <f>SUMIF(记账凭证!$G$3:$G$507,A150,记账凭证!$I$3:$I$507)</f>
        <v>0</v>
      </c>
      <c r="F150" s="36">
        <f>SUMIF(记账凭证!$G$3:$G$507,A150,记账凭证!$J$3:$J$507)</f>
        <v>3150.46</v>
      </c>
      <c r="G150" s="36"/>
      <c r="H150" s="36"/>
    </row>
    <row r="151" spans="1:8" ht="18" customHeight="1">
      <c r="A151" s="12" t="s">
        <v>1397</v>
      </c>
      <c r="B151" s="11" t="s">
        <v>1398</v>
      </c>
      <c r="C151" s="13"/>
      <c r="D151" s="27">
        <v>143485.81</v>
      </c>
      <c r="E151" s="36">
        <f>SUMIF(记账凭证!$G$3:$G$507,A151,记账凭证!$I$3:$I$507)</f>
        <v>0</v>
      </c>
      <c r="F151" s="36">
        <f>SUMIF(记账凭证!$G$3:$G$507,A151,记账凭证!$J$3:$J$507)</f>
        <v>0</v>
      </c>
      <c r="G151" s="36"/>
      <c r="H151" s="36"/>
    </row>
    <row r="152" spans="1:8" ht="18" customHeight="1">
      <c r="A152" s="12" t="s">
        <v>1152</v>
      </c>
      <c r="B152" s="11" t="s">
        <v>1399</v>
      </c>
      <c r="C152" s="13"/>
      <c r="D152" s="27">
        <v>64531.44</v>
      </c>
      <c r="E152" s="36">
        <f>SUMIF(记账凭证!$G$3:$G$507,A152,记账凭证!$I$3:$I$507)</f>
        <v>0</v>
      </c>
      <c r="F152" s="36">
        <f>SUMIF(记账凭证!$G$3:$G$507,A152,记账凭证!$J$3:$J$507)</f>
        <v>2325.67</v>
      </c>
      <c r="G152" s="36"/>
      <c r="H152" s="36"/>
    </row>
    <row r="153" spans="1:8" ht="18" customHeight="1">
      <c r="A153" s="12" t="s">
        <v>1153</v>
      </c>
      <c r="B153" s="11" t="s">
        <v>1400</v>
      </c>
      <c r="C153" s="13"/>
      <c r="D153" s="27">
        <v>78954.37</v>
      </c>
      <c r="E153" s="36">
        <f>SUMIF(记账凭证!$G$3:$G$507,A153,记账凭证!$I$3:$I$507)</f>
        <v>0</v>
      </c>
      <c r="F153" s="36">
        <f>SUMIF(记账凭证!$G$3:$G$507,A153,记账凭证!$J$3:$J$507)</f>
        <v>1589.08</v>
      </c>
      <c r="G153" s="36"/>
      <c r="H153" s="36"/>
    </row>
    <row r="154" spans="1:8" ht="18" customHeight="1">
      <c r="A154" s="12" t="s">
        <v>1401</v>
      </c>
      <c r="B154" s="11" t="s">
        <v>1402</v>
      </c>
      <c r="C154" s="13"/>
      <c r="D154" s="27">
        <v>98992.320000000007</v>
      </c>
      <c r="E154" s="36">
        <f>SUMIF(记账凭证!$G$3:$G$507,A154,记账凭证!$I$3:$I$507)</f>
        <v>0</v>
      </c>
      <c r="F154" s="36">
        <f>SUMIF(记账凭证!$G$3:$G$507,A154,记账凭证!$J$3:$J$507)</f>
        <v>0</v>
      </c>
      <c r="G154" s="36"/>
      <c r="H154" s="36"/>
    </row>
    <row r="155" spans="1:8" ht="18" customHeight="1">
      <c r="A155" s="12" t="s">
        <v>1155</v>
      </c>
      <c r="B155" s="11" t="s">
        <v>1403</v>
      </c>
      <c r="C155" s="13"/>
      <c r="D155" s="27">
        <v>54692.1</v>
      </c>
      <c r="E155" s="36">
        <f>SUMIF(记账凭证!$G$3:$G$507,A155,记账凭证!$I$3:$I$507)</f>
        <v>0</v>
      </c>
      <c r="F155" s="36">
        <f>SUMIF(记账凭证!$G$3:$G$507,A155,记账凭证!$J$3:$J$507)</f>
        <v>1465.67</v>
      </c>
      <c r="G155" s="36"/>
      <c r="H155" s="36"/>
    </row>
    <row r="156" spans="1:8" ht="18" customHeight="1">
      <c r="A156" s="12" t="s">
        <v>1156</v>
      </c>
      <c r="B156" s="11" t="s">
        <v>1404</v>
      </c>
      <c r="C156" s="13"/>
      <c r="D156" s="27">
        <v>23400.17</v>
      </c>
      <c r="E156" s="36">
        <f>SUMIF(记账凭证!$G$3:$G$507,A156,记账凭证!$I$3:$I$507)</f>
        <v>0</v>
      </c>
      <c r="F156" s="36">
        <f>SUMIF(记账凭证!$G$3:$G$507,A156,记账凭证!$J$3:$J$507)</f>
        <v>3781.47</v>
      </c>
      <c r="G156" s="36"/>
      <c r="H156" s="36"/>
    </row>
    <row r="157" spans="1:8" ht="18" customHeight="1">
      <c r="A157" s="12" t="s">
        <v>1157</v>
      </c>
      <c r="B157" s="11" t="s">
        <v>1405</v>
      </c>
      <c r="C157" s="13"/>
      <c r="D157" s="27">
        <v>20900.05</v>
      </c>
      <c r="E157" s="36">
        <f>SUMIF(记账凭证!$G$3:$G$507,A157,记账凭证!$I$3:$I$507)</f>
        <v>0</v>
      </c>
      <c r="F157" s="36">
        <f>SUMIF(记账凭证!$G$3:$G$507,A157,记账凭证!$J$3:$J$507)</f>
        <v>622.5</v>
      </c>
      <c r="G157" s="36"/>
      <c r="H157" s="36"/>
    </row>
    <row r="158" spans="1:8" ht="18" customHeight="1">
      <c r="A158" s="12" t="s">
        <v>1406</v>
      </c>
      <c r="B158" s="11" t="s">
        <v>1407</v>
      </c>
      <c r="C158" s="13"/>
      <c r="D158" s="27">
        <v>138267.76999999999</v>
      </c>
      <c r="E158" s="36">
        <f>SUMIF(记账凭证!$G$3:$G$507,A158,记账凭证!$I$3:$I$507)</f>
        <v>0</v>
      </c>
      <c r="F158" s="36">
        <f>SUMIF(记账凭证!$G$3:$G$507,A158,记账凭证!$J$3:$J$507)</f>
        <v>0</v>
      </c>
      <c r="G158" s="36"/>
      <c r="H158" s="36"/>
    </row>
    <row r="159" spans="1:8" ht="18" customHeight="1">
      <c r="A159" s="12" t="s">
        <v>1159</v>
      </c>
      <c r="B159" s="11" t="s">
        <v>1408</v>
      </c>
      <c r="C159" s="13"/>
      <c r="D159" s="27">
        <v>72989.119999999995</v>
      </c>
      <c r="E159" s="36">
        <f>SUMIF(记账凭证!$G$3:$G$507,A159,记账凭证!$I$3:$I$507)</f>
        <v>0</v>
      </c>
      <c r="F159" s="36">
        <f>SUMIF(记账凭证!$G$3:$G$507,A159,记账凭证!$J$3:$J$507)</f>
        <v>11082.47</v>
      </c>
      <c r="G159" s="36"/>
      <c r="H159" s="36"/>
    </row>
    <row r="160" spans="1:8" ht="18" customHeight="1">
      <c r="A160" s="12" t="s">
        <v>1160</v>
      </c>
      <c r="B160" s="11" t="s">
        <v>1409</v>
      </c>
      <c r="C160" s="13"/>
      <c r="D160" s="27">
        <v>7422.93</v>
      </c>
      <c r="E160" s="36">
        <f>SUMIF(记账凭证!$G$3:$G$507,A160,记账凭证!$I$3:$I$507)</f>
        <v>0</v>
      </c>
      <c r="F160" s="36">
        <f>SUMIF(记账凭证!$G$3:$G$507,A160,记账凭证!$J$3:$J$507)</f>
        <v>1081.67</v>
      </c>
      <c r="G160" s="36"/>
      <c r="H160" s="36"/>
    </row>
    <row r="161" spans="1:8" ht="18" customHeight="1">
      <c r="A161" s="12" t="s">
        <v>1161</v>
      </c>
      <c r="B161" s="11" t="s">
        <v>1410</v>
      </c>
      <c r="C161" s="13"/>
      <c r="D161" s="27">
        <v>57855.72</v>
      </c>
      <c r="E161" s="36">
        <f>SUMIF(记账凭证!$G$3:$G$507,A161,记账凭证!$I$3:$I$507)</f>
        <v>0</v>
      </c>
      <c r="F161" s="36">
        <f>SUMIF(记账凭证!$G$3:$G$507,A161,记账凭证!$J$3:$J$507)</f>
        <v>3042.84</v>
      </c>
      <c r="G161" s="36"/>
      <c r="H161" s="36"/>
    </row>
    <row r="162" spans="1:8" ht="18" customHeight="1">
      <c r="A162" s="30" t="s">
        <v>134</v>
      </c>
      <c r="B162" s="31" t="s">
        <v>135</v>
      </c>
      <c r="C162" s="32"/>
      <c r="D162" s="34">
        <v>160000.34</v>
      </c>
      <c r="E162" s="35">
        <f>SUMIF(记账凭证!$G$3:$G$507,A162,记账凭证!$I$3:$I$507)</f>
        <v>0</v>
      </c>
      <c r="F162" s="35">
        <f>SUMIF(记账凭证!$G$3:$G$507,A162,记账凭证!$J$3:$J$507)</f>
        <v>0</v>
      </c>
      <c r="G162" s="35"/>
      <c r="H162" s="35"/>
    </row>
    <row r="163" spans="1:8" ht="18" customHeight="1">
      <c r="A163" s="30" t="s">
        <v>136</v>
      </c>
      <c r="B163" s="31" t="s">
        <v>137</v>
      </c>
      <c r="C163" s="32">
        <v>160000</v>
      </c>
      <c r="D163" s="34"/>
      <c r="E163" s="35">
        <f>SUMIF(记账凭证!$G$3:$G$507,A163,记账凭证!$I$3:$I$507)</f>
        <v>0</v>
      </c>
      <c r="F163" s="35">
        <f>SUMIF(记账凭证!$G$3:$G$507,A163,记账凭证!$J$3:$J$507)</f>
        <v>0</v>
      </c>
      <c r="G163" s="35"/>
      <c r="H163" s="35"/>
    </row>
    <row r="164" spans="1:8" ht="18" customHeight="1">
      <c r="A164" s="12" t="s">
        <v>138</v>
      </c>
      <c r="B164" s="11" t="s">
        <v>139</v>
      </c>
      <c r="C164" s="13">
        <v>160000</v>
      </c>
      <c r="D164" s="27"/>
      <c r="E164" s="36">
        <f>SUMIF(记账凭证!$G$3:$G$507,A164,记账凭证!$I$3:$I$507)</f>
        <v>397000</v>
      </c>
      <c r="F164" s="36">
        <f>SUMIF(记账凭证!$G$3:$G$507,A164,记账凭证!$J$3:$J$507)</f>
        <v>557000</v>
      </c>
      <c r="G164" s="36"/>
      <c r="H164" s="36"/>
    </row>
    <row r="165" spans="1:8" ht="18" customHeight="1">
      <c r="A165" s="30" t="s">
        <v>140</v>
      </c>
      <c r="B165" s="31" t="s">
        <v>141</v>
      </c>
      <c r="C165" s="32">
        <v>240000</v>
      </c>
      <c r="D165" s="34"/>
      <c r="E165" s="35">
        <f>SUMIF(记账凭证!$G$3:$G$507,A165,记账凭证!$I$3:$I$507)</f>
        <v>0</v>
      </c>
      <c r="F165" s="35">
        <f>SUMIF(记账凭证!$G$3:$G$507,A165,记账凭证!$J$3:$J$507)</f>
        <v>0</v>
      </c>
      <c r="G165" s="35"/>
      <c r="H165" s="35"/>
    </row>
    <row r="166" spans="1:8" ht="18" customHeight="1">
      <c r="A166" s="12" t="s">
        <v>142</v>
      </c>
      <c r="B166" s="11" t="s">
        <v>144</v>
      </c>
      <c r="C166" s="13">
        <v>240000</v>
      </c>
      <c r="D166" s="27"/>
      <c r="E166" s="36">
        <f>SUMIF(记账凭证!$G$3:$G$507,A166,记账凭证!$I$3:$I$507)</f>
        <v>0</v>
      </c>
      <c r="F166" s="36">
        <f>SUMIF(记账凭证!$G$3:$G$507,A166,记账凭证!$J$3:$J$507)</f>
        <v>240000</v>
      </c>
      <c r="G166" s="36"/>
      <c r="H166" s="36"/>
    </row>
    <row r="167" spans="1:8" ht="18" customHeight="1">
      <c r="A167" s="12" t="s">
        <v>143</v>
      </c>
      <c r="B167" s="11" t="s">
        <v>145</v>
      </c>
      <c r="C167" s="13"/>
      <c r="D167" s="27"/>
      <c r="E167" s="36">
        <f>SUMIF(记账凭证!$G$3:$G$507,A167,记账凭证!$I$3:$I$507)</f>
        <v>10000</v>
      </c>
      <c r="F167" s="36">
        <f>SUMIF(记账凭证!$G$3:$G$507,A167,记账凭证!$J$3:$J$507)</f>
        <v>0</v>
      </c>
      <c r="G167" s="36"/>
      <c r="H167" s="36"/>
    </row>
    <row r="168" spans="1:8" ht="18" customHeight="1">
      <c r="A168" s="30" t="s">
        <v>146</v>
      </c>
      <c r="B168" s="31" t="s">
        <v>147</v>
      </c>
      <c r="C168" s="32">
        <v>2461</v>
      </c>
      <c r="D168" s="34"/>
      <c r="E168" s="35">
        <f>SUMIF(记账凭证!$G$3:$G$507,A168,记账凭证!$I$3:$I$507)</f>
        <v>0</v>
      </c>
      <c r="F168" s="35">
        <f>SUMIF(记账凭证!$G$3:$G$507,A168,记账凭证!$J$3:$J$507)</f>
        <v>0</v>
      </c>
      <c r="G168" s="35"/>
      <c r="H168" s="35"/>
    </row>
    <row r="169" spans="1:8" ht="18" customHeight="1">
      <c r="A169" s="12" t="s">
        <v>148</v>
      </c>
      <c r="B169" s="11" t="s">
        <v>150</v>
      </c>
      <c r="C169" s="13">
        <v>2461</v>
      </c>
      <c r="D169" s="27"/>
      <c r="E169" s="36">
        <f>SUMIF(记账凭证!$G$3:$G$507,A169,记账凭证!$I$3:$I$507)</f>
        <v>130</v>
      </c>
      <c r="F169" s="36">
        <f>SUMIF(记账凭证!$G$3:$G$507,A169,记账凭证!$J$3:$J$507)</f>
        <v>2591</v>
      </c>
      <c r="G169" s="36"/>
      <c r="H169" s="36"/>
    </row>
    <row r="170" spans="1:8" ht="18" customHeight="1">
      <c r="A170" s="12" t="s">
        <v>1411</v>
      </c>
      <c r="B170" s="11" t="s">
        <v>151</v>
      </c>
      <c r="C170" s="13"/>
      <c r="D170" s="27"/>
      <c r="E170" s="36">
        <f>SUMIF(记账凭证!$G$3:$G$507,A170,记账凭证!$I$3:$I$507)</f>
        <v>470</v>
      </c>
      <c r="F170" s="36">
        <f>SUMIF(记账凭证!$G$3:$G$507,A170,记账凭证!$J$3:$J$507)</f>
        <v>470</v>
      </c>
      <c r="G170" s="36"/>
      <c r="H170" s="36"/>
    </row>
    <row r="171" spans="1:8" ht="18" customHeight="1">
      <c r="A171" s="30" t="s">
        <v>152</v>
      </c>
      <c r="B171" s="31" t="s">
        <v>153</v>
      </c>
      <c r="C171" s="32">
        <v>156110</v>
      </c>
      <c r="D171" s="34"/>
      <c r="E171" s="35">
        <f>SUMIF(记账凭证!$G$3:$G$507,A171,记账凭证!$I$3:$I$507)</f>
        <v>0</v>
      </c>
      <c r="F171" s="35">
        <f>SUMIF(记账凭证!$G$3:$G$507,A171,记账凭证!$J$3:$J$507)</f>
        <v>0</v>
      </c>
      <c r="G171" s="35"/>
      <c r="H171" s="35"/>
    </row>
    <row r="172" spans="1:8" ht="18" customHeight="1">
      <c r="A172" s="12" t="s">
        <v>154</v>
      </c>
      <c r="B172" s="11" t="s">
        <v>156</v>
      </c>
      <c r="C172" s="13">
        <v>154000</v>
      </c>
      <c r="D172" s="27"/>
      <c r="E172" s="36">
        <f>SUMIF(记账凭证!$G$3:$G$507,A172,记账凭证!$I$3:$I$507)</f>
        <v>0</v>
      </c>
      <c r="F172" s="36">
        <f>SUMIF(记账凭证!$G$3:$G$507,A172,记账凭证!$J$3:$J$507)</f>
        <v>0</v>
      </c>
      <c r="G172" s="36"/>
      <c r="H172" s="36"/>
    </row>
    <row r="173" spans="1:8" ht="18" customHeight="1">
      <c r="A173" s="12" t="s">
        <v>155</v>
      </c>
      <c r="B173" s="11" t="s">
        <v>157</v>
      </c>
      <c r="C173" s="13">
        <v>2110</v>
      </c>
      <c r="D173" s="27"/>
      <c r="E173" s="36">
        <f>SUMIF(记账凭证!$G$3:$G$507,A173,记账凭证!$I$3:$I$507)</f>
        <v>0</v>
      </c>
      <c r="F173" s="36">
        <f>SUMIF(记账凭证!$G$3:$G$507,A173,记账凭证!$J$3:$J$507)</f>
        <v>0</v>
      </c>
      <c r="G173" s="36"/>
      <c r="H173" s="36"/>
    </row>
    <row r="174" spans="1:8" ht="18" customHeight="1">
      <c r="A174" s="30" t="s">
        <v>158</v>
      </c>
      <c r="B174" s="31" t="s">
        <v>159</v>
      </c>
      <c r="C174" s="32"/>
      <c r="D174" s="34">
        <v>1055</v>
      </c>
      <c r="E174" s="35">
        <f>SUMIF(记账凭证!$G$3:$G$507,A174,记账凭证!$I$3:$I$507)</f>
        <v>0</v>
      </c>
      <c r="F174" s="35">
        <f>SUMIF(记账凭证!$G$3:$G$507,A174,记账凭证!$J$3:$J$507)</f>
        <v>0</v>
      </c>
      <c r="G174" s="35"/>
      <c r="H174" s="35"/>
    </row>
    <row r="175" spans="1:8" ht="18" customHeight="1">
      <c r="A175" s="12" t="s">
        <v>160</v>
      </c>
      <c r="B175" s="11" t="s">
        <v>162</v>
      </c>
      <c r="C175" s="13"/>
      <c r="D175" s="27">
        <v>844</v>
      </c>
      <c r="E175" s="36">
        <f>SUMIF(记账凭证!$G$3:$G$507,A175,记账凭证!$I$3:$I$507)</f>
        <v>0</v>
      </c>
      <c r="F175" s="36">
        <f>SUMIF(记账凭证!$G$3:$G$507,A175,记账凭证!$J$3:$J$507)</f>
        <v>3080</v>
      </c>
      <c r="G175" s="36"/>
      <c r="H175" s="36"/>
    </row>
    <row r="176" spans="1:8" ht="18" customHeight="1">
      <c r="A176" s="12" t="s">
        <v>161</v>
      </c>
      <c r="B176" s="11" t="s">
        <v>163</v>
      </c>
      <c r="C176" s="13"/>
      <c r="D176" s="27">
        <v>211</v>
      </c>
      <c r="E176" s="36">
        <f>SUMIF(记账凭证!$G$3:$G$507,A176,记账凭证!$I$3:$I$507)</f>
        <v>0</v>
      </c>
      <c r="F176" s="36">
        <f>SUMIF(记账凭证!$G$3:$G$507,A176,记账凭证!$J$3:$J$507)</f>
        <v>42.2</v>
      </c>
      <c r="G176" s="36"/>
      <c r="H176" s="36"/>
    </row>
    <row r="177" spans="1:8" ht="18" customHeight="1">
      <c r="A177" s="30" t="s">
        <v>164</v>
      </c>
      <c r="B177" s="31" t="s">
        <v>165</v>
      </c>
      <c r="C177" s="32"/>
      <c r="D177" s="34">
        <v>1980</v>
      </c>
      <c r="E177" s="35">
        <f>SUMIF(记账凭证!$G$3:$G$507,A177,记账凭证!$I$3:$I$507)</f>
        <v>0</v>
      </c>
      <c r="F177" s="35">
        <f>SUMIF(记账凭证!$G$3:$G$507,A177,记账凭证!$J$3:$J$507)</f>
        <v>0</v>
      </c>
      <c r="G177" s="35"/>
      <c r="H177" s="35"/>
    </row>
    <row r="178" spans="1:8" ht="18" customHeight="1">
      <c r="A178" s="30" t="s">
        <v>166</v>
      </c>
      <c r="B178" s="31" t="s">
        <v>167</v>
      </c>
      <c r="C178" s="32">
        <v>14460</v>
      </c>
      <c r="D178" s="34"/>
      <c r="E178" s="35">
        <f>SUMIF(记账凭证!$G$3:$G$507,A178,记账凭证!$I$3:$I$507)</f>
        <v>0</v>
      </c>
      <c r="F178" s="35">
        <f>SUMIF(记账凭证!$G$3:$G$507,A178,记账凭证!$J$3:$J$507)</f>
        <v>0</v>
      </c>
      <c r="G178" s="35"/>
      <c r="H178" s="35"/>
    </row>
    <row r="179" spans="1:8" ht="18" customHeight="1">
      <c r="A179" s="12" t="s">
        <v>1183</v>
      </c>
      <c r="B179" s="11" t="s">
        <v>169</v>
      </c>
      <c r="C179" s="13">
        <v>14460</v>
      </c>
      <c r="D179" s="27"/>
      <c r="E179" s="36">
        <f>SUMIF(记账凭证!$G$3:$G$507,A179,记账凭证!$I$3:$I$507)</f>
        <v>0</v>
      </c>
      <c r="F179" s="36">
        <f>SUMIF(记账凭证!$G$3:$G$507,A179,记账凭证!$J$3:$J$507)</f>
        <v>7230</v>
      </c>
      <c r="G179" s="36"/>
      <c r="H179" s="36"/>
    </row>
    <row r="180" spans="1:8" ht="18" customHeight="1">
      <c r="A180" s="30" t="s">
        <v>170</v>
      </c>
      <c r="B180" s="31" t="s">
        <v>171</v>
      </c>
      <c r="C180" s="32">
        <v>24597.56</v>
      </c>
      <c r="D180" s="34"/>
      <c r="E180" s="35">
        <f>SUMIF(记账凭证!$G$3:$G$507,A180,记账凭证!$I$3:$I$507)</f>
        <v>0</v>
      </c>
      <c r="F180" s="35">
        <f>SUMIF(记账凭证!$G$3:$G$507,A180,记账凭证!$J$3:$J$507)</f>
        <v>0</v>
      </c>
      <c r="G180" s="35"/>
      <c r="H180" s="35"/>
    </row>
    <row r="181" spans="1:8" ht="18" customHeight="1">
      <c r="A181" s="12" t="s">
        <v>172</v>
      </c>
      <c r="B181" s="11" t="s">
        <v>173</v>
      </c>
      <c r="C181" s="13">
        <v>24597.56</v>
      </c>
      <c r="D181" s="27"/>
      <c r="E181" s="36">
        <f>SUMIF(记账凭证!$G$3:$G$507,A181,记账凭证!$I$3:$I$507)</f>
        <v>6600</v>
      </c>
      <c r="F181" s="36">
        <f>SUMIF(记账凭证!$G$3:$G$507,A181,记账凭证!$J$3:$J$507)</f>
        <v>31197.56</v>
      </c>
      <c r="G181" s="36"/>
      <c r="H181" s="36"/>
    </row>
    <row r="182" spans="1:8" ht="18" customHeight="1">
      <c r="A182" s="30" t="s">
        <v>174</v>
      </c>
      <c r="B182" s="31" t="s">
        <v>175</v>
      </c>
      <c r="C182" s="32"/>
      <c r="D182" s="34">
        <v>200000</v>
      </c>
      <c r="E182" s="35">
        <f>SUMIF(记账凭证!$G$3:$G$507,A182,记账凭证!$I$3:$I$507)</f>
        <v>0</v>
      </c>
      <c r="F182" s="35">
        <f>SUMIF(记账凭证!$G$3:$G$507,A182,记账凭证!$J$3:$J$507)</f>
        <v>0</v>
      </c>
      <c r="G182" s="35"/>
      <c r="H182" s="35"/>
    </row>
    <row r="183" spans="1:8" ht="18" customHeight="1">
      <c r="A183" s="12" t="s">
        <v>176</v>
      </c>
      <c r="B183" s="11" t="s">
        <v>177</v>
      </c>
      <c r="C183" s="13"/>
      <c r="D183" s="27">
        <v>200000</v>
      </c>
      <c r="E183" s="36">
        <f>SUMIF(记账凭证!$G$3:$G$507,A183,记账凭证!$I$3:$I$507)</f>
        <v>200000</v>
      </c>
      <c r="F183" s="36">
        <f>SUMIF(记账凭证!$G$3:$G$507,A183,记账凭证!$J$3:$J$507)</f>
        <v>0</v>
      </c>
      <c r="G183" s="36"/>
      <c r="H183" s="36"/>
    </row>
    <row r="184" spans="1:8" ht="18" customHeight="1">
      <c r="A184" s="12" t="s">
        <v>510</v>
      </c>
      <c r="B184" s="11" t="s">
        <v>511</v>
      </c>
      <c r="C184" s="13"/>
      <c r="D184" s="17"/>
      <c r="E184" s="36">
        <f>SUMIF(记账凭证!$G$3:$G$507,A184,记账凭证!$I$3:$I$507)</f>
        <v>0</v>
      </c>
      <c r="F184" s="36">
        <f>SUMIF(记账凭证!$G$3:$G$507,A184,记账凭证!$J$3:$J$507)</f>
        <v>2000000</v>
      </c>
      <c r="G184" s="36"/>
      <c r="H184" s="36"/>
    </row>
    <row r="185" spans="1:8" ht="18" customHeight="1">
      <c r="A185" s="30" t="s">
        <v>178</v>
      </c>
      <c r="B185" s="31" t="s">
        <v>179</v>
      </c>
      <c r="C185" s="32"/>
      <c r="D185" s="34">
        <v>150000</v>
      </c>
      <c r="E185" s="35">
        <f>SUMIF(记账凭证!$G$3:$G$507,A185,记账凭证!$I$3:$I$507)</f>
        <v>0</v>
      </c>
      <c r="F185" s="35">
        <f>SUMIF(记账凭证!$G$3:$G$507,A185,记账凭证!$J$3:$J$507)</f>
        <v>0</v>
      </c>
      <c r="G185" s="35"/>
      <c r="H185" s="35"/>
    </row>
    <row r="186" spans="1:8" ht="18" customHeight="1">
      <c r="A186" s="12" t="s">
        <v>180</v>
      </c>
      <c r="B186" s="11" t="s">
        <v>181</v>
      </c>
      <c r="C186" s="13"/>
      <c r="D186" s="27">
        <v>150000</v>
      </c>
      <c r="E186" s="36">
        <f>SUMIF(记账凭证!$G$3:$G$507,A186,记账凭证!$I$3:$I$507)</f>
        <v>15000</v>
      </c>
      <c r="F186" s="36">
        <f>SUMIF(记账凭证!$G$3:$G$507,A186,记账凭证!$J$3:$J$507)</f>
        <v>0</v>
      </c>
      <c r="G186" s="36"/>
      <c r="H186" s="36"/>
    </row>
    <row r="187" spans="1:8" ht="18" customHeight="1">
      <c r="A187" s="12" t="s">
        <v>1325</v>
      </c>
      <c r="B187" s="11" t="s">
        <v>182</v>
      </c>
      <c r="C187" s="13"/>
      <c r="D187" s="27"/>
      <c r="E187" s="36">
        <f>SUMIF(记账凭证!$G$3:$G$507,A187,记账凭证!$I$3:$I$507)</f>
        <v>0</v>
      </c>
      <c r="F187" s="36">
        <f>SUMIF(记账凭证!$G$3:$G$507,A187,记账凭证!$J$3:$J$507)</f>
        <v>72320</v>
      </c>
      <c r="G187" s="36"/>
      <c r="H187" s="36"/>
    </row>
    <row r="188" spans="1:8" ht="18" customHeight="1">
      <c r="A188" s="30" t="s">
        <v>183</v>
      </c>
      <c r="B188" s="31" t="s">
        <v>184</v>
      </c>
      <c r="C188" s="32"/>
      <c r="D188" s="34">
        <v>384177.05</v>
      </c>
      <c r="E188" s="35">
        <f>SUMIF(记账凭证!$G$3:$G$507,A188,记账凭证!$I$3:$I$507)</f>
        <v>0</v>
      </c>
      <c r="F188" s="35">
        <f>SUMIF(记账凭证!$G$3:$G$507,A188,记账凭证!$J$3:$J$507)</f>
        <v>0</v>
      </c>
      <c r="G188" s="35"/>
      <c r="H188" s="35"/>
    </row>
    <row r="189" spans="1:8" ht="18" customHeight="1">
      <c r="A189" s="12" t="s">
        <v>185</v>
      </c>
      <c r="B189" s="11" t="s">
        <v>193</v>
      </c>
      <c r="C189" s="13"/>
      <c r="D189" s="27">
        <v>129761.18</v>
      </c>
      <c r="E189" s="36">
        <f>SUMIF(记账凭证!$G$3:$G$507,A189,记账凭证!$I$3:$I$507)</f>
        <v>0</v>
      </c>
      <c r="F189" s="36">
        <f>SUMIF(记账凭证!$G$3:$G$507,A189,记账凭证!$J$3:$J$507)</f>
        <v>0</v>
      </c>
      <c r="G189" s="36"/>
      <c r="H189" s="36"/>
    </row>
    <row r="190" spans="1:8" ht="18" customHeight="1">
      <c r="A190" s="12" t="s">
        <v>1412</v>
      </c>
      <c r="B190" s="11" t="s">
        <v>194</v>
      </c>
      <c r="C190" s="13"/>
      <c r="D190" s="27">
        <v>4757.6400000000003</v>
      </c>
      <c r="E190" s="36">
        <f>SUMIF(记账凭证!$G$3:$G$507,A190,记账凭证!$I$3:$I$507)</f>
        <v>0</v>
      </c>
      <c r="F190" s="36">
        <f>SUMIF(记账凭证!$G$3:$G$507,A190,记账凭证!$J$3:$J$507)</f>
        <v>0</v>
      </c>
      <c r="G190" s="36"/>
      <c r="H190" s="36"/>
    </row>
    <row r="191" spans="1:8" ht="18" customHeight="1">
      <c r="A191" s="12" t="s">
        <v>1413</v>
      </c>
      <c r="B191" s="11" t="s">
        <v>195</v>
      </c>
      <c r="C191" s="13"/>
      <c r="D191" s="27">
        <v>19763</v>
      </c>
      <c r="E191" s="36">
        <f>SUMIF(记账凭证!$G$3:$G$507,A191,记账凭证!$I$3:$I$507)</f>
        <v>0</v>
      </c>
      <c r="F191" s="36">
        <f>SUMIF(记账凭证!$G$3:$G$507,A191,记账凭证!$J$3:$J$507)</f>
        <v>0</v>
      </c>
      <c r="G191" s="36"/>
      <c r="H191" s="36"/>
    </row>
    <row r="192" spans="1:8" ht="18" customHeight="1">
      <c r="A192" s="12" t="s">
        <v>1414</v>
      </c>
      <c r="B192" s="11" t="s">
        <v>196</v>
      </c>
      <c r="C192" s="13"/>
      <c r="D192" s="27">
        <v>59443.12</v>
      </c>
      <c r="E192" s="36">
        <f>SUMIF(记账凭证!$G$3:$G$507,A192,记账凭证!$I$3:$I$507)</f>
        <v>0</v>
      </c>
      <c r="F192" s="36">
        <f>SUMIF(记账凭证!$G$3:$G$507,A192,记账凭证!$J$3:$J$507)</f>
        <v>143918.56</v>
      </c>
      <c r="G192" s="36"/>
      <c r="H192" s="36"/>
    </row>
    <row r="193" spans="1:8" ht="18" customHeight="1">
      <c r="A193" s="12" t="s">
        <v>1415</v>
      </c>
      <c r="B193" s="11" t="s">
        <v>197</v>
      </c>
      <c r="C193" s="13"/>
      <c r="D193" s="27">
        <v>79452.11</v>
      </c>
      <c r="E193" s="36">
        <f>SUMIF(记账凭证!$G$3:$G$507,A193,记账凭证!$I$3:$I$507)</f>
        <v>0</v>
      </c>
      <c r="F193" s="36">
        <f>SUMIF(记账凭证!$G$3:$G$507,A193,记账凭证!$J$3:$J$507)</f>
        <v>11700</v>
      </c>
      <c r="G193" s="36"/>
      <c r="H193" s="36"/>
    </row>
    <row r="194" spans="1:8" ht="18" customHeight="1">
      <c r="A194" s="12" t="s">
        <v>1328</v>
      </c>
      <c r="B194" s="11" t="s">
        <v>198</v>
      </c>
      <c r="C194" s="13"/>
      <c r="D194" s="27">
        <v>91000</v>
      </c>
      <c r="E194" s="36">
        <f>SUMIF(记账凭证!$G$3:$G$507,A194,记账凭证!$I$3:$I$507)</f>
        <v>0</v>
      </c>
      <c r="F194" s="36">
        <f>SUMIF(记账凭证!$G$3:$G$507,A194,记账凭证!$J$3:$J$507)</f>
        <v>9349.2000000000007</v>
      </c>
      <c r="G194" s="36"/>
      <c r="H194" s="36"/>
    </row>
    <row r="195" spans="1:8" ht="18" customHeight="1">
      <c r="A195" s="12" t="s">
        <v>893</v>
      </c>
      <c r="B195" s="11" t="s">
        <v>199</v>
      </c>
      <c r="C195" s="13"/>
      <c r="D195" s="27"/>
      <c r="E195" s="36">
        <f>SUMIF(记账凭证!$G$3:$G$507,A195,记账凭证!$I$3:$I$507)</f>
        <v>128632.4</v>
      </c>
      <c r="F195" s="36">
        <f>SUMIF(记账凭证!$G$3:$G$507,A195,记账凭证!$J$3:$J$507)</f>
        <v>150499.91</v>
      </c>
      <c r="G195" s="36"/>
      <c r="H195" s="36"/>
    </row>
    <row r="196" spans="1:8" ht="18" customHeight="1">
      <c r="A196" s="12" t="s">
        <v>1416</v>
      </c>
      <c r="B196" s="11" t="s">
        <v>200</v>
      </c>
      <c r="C196" s="13"/>
      <c r="D196" s="27"/>
      <c r="E196" s="36">
        <f>SUMIF(记账凭证!$G$3:$G$507,A196,记账凭证!$I$3:$I$507)</f>
        <v>0</v>
      </c>
      <c r="F196" s="36">
        <f>SUMIF(记账凭证!$G$3:$G$507,A196,记账凭证!$J$3:$J$507)</f>
        <v>29883</v>
      </c>
      <c r="G196" s="36"/>
      <c r="H196" s="36"/>
    </row>
    <row r="197" spans="1:8" ht="18" customHeight="1">
      <c r="A197" s="30" t="s">
        <v>201</v>
      </c>
      <c r="B197" s="31" t="s">
        <v>202</v>
      </c>
      <c r="C197" s="32"/>
      <c r="D197" s="34">
        <v>138000</v>
      </c>
      <c r="E197" s="35">
        <f>SUMIF(记账凭证!$G$3:$G$507,A197,记账凭证!$I$3:$I$507)</f>
        <v>0</v>
      </c>
      <c r="F197" s="35">
        <f>SUMIF(记账凭证!$G$3:$G$507,A197,记账凭证!$J$3:$J$507)</f>
        <v>0</v>
      </c>
      <c r="G197" s="35"/>
      <c r="H197" s="35"/>
    </row>
    <row r="198" spans="1:8" ht="18" customHeight="1">
      <c r="A198" s="12" t="s">
        <v>203</v>
      </c>
      <c r="B198" s="11" t="s">
        <v>205</v>
      </c>
      <c r="C198" s="13"/>
      <c r="D198" s="27">
        <v>70000</v>
      </c>
      <c r="E198" s="36">
        <f>SUMIF(记账凭证!$G$3:$G$507,A198,记账凭证!$I$3:$I$507)</f>
        <v>0</v>
      </c>
      <c r="F198" s="36">
        <f>SUMIF(记账凭证!$G$3:$G$507,A198,记账凭证!$J$3:$J$507)</f>
        <v>0</v>
      </c>
      <c r="G198" s="36"/>
      <c r="H198" s="36"/>
    </row>
    <row r="199" spans="1:8" ht="18" customHeight="1">
      <c r="A199" s="12" t="s">
        <v>1417</v>
      </c>
      <c r="B199" s="11" t="s">
        <v>206</v>
      </c>
      <c r="C199" s="13"/>
      <c r="D199" s="27">
        <v>68000</v>
      </c>
      <c r="E199" s="36">
        <f>SUMIF(记账凭证!$G$3:$G$507,A199,记账凭证!$I$3:$I$507)</f>
        <v>0</v>
      </c>
      <c r="F199" s="36">
        <f>SUMIF(记账凭证!$G$3:$G$507,A199,记账凭证!$J$3:$J$507)</f>
        <v>0</v>
      </c>
      <c r="G199" s="36"/>
      <c r="H199" s="36"/>
    </row>
    <row r="200" spans="1:8" ht="18" customHeight="1">
      <c r="A200" s="12" t="s">
        <v>900</v>
      </c>
      <c r="B200" s="11" t="s">
        <v>901</v>
      </c>
      <c r="C200" s="13"/>
      <c r="D200" s="27"/>
      <c r="E200" s="36">
        <f>SUMIF(记账凭证!$G$3:$G$507,A200,记账凭证!$I$3:$I$507)</f>
        <v>1000</v>
      </c>
      <c r="F200" s="36">
        <f>SUMIF(记账凭证!$G$3:$G$507,A200,记账凭证!$J$3:$J$507)</f>
        <v>3000</v>
      </c>
      <c r="G200" s="36"/>
      <c r="H200" s="36"/>
    </row>
    <row r="201" spans="1:8" ht="18" customHeight="1">
      <c r="A201" s="30" t="s">
        <v>207</v>
      </c>
      <c r="B201" s="31" t="s">
        <v>208</v>
      </c>
      <c r="C201" s="32"/>
      <c r="D201" s="34">
        <f>367984.8+80599</f>
        <v>448583.8</v>
      </c>
      <c r="E201" s="35">
        <f>SUMIF(记账凭证!$G$3:$G$507,A201,记账凭证!$I$3:$I$507)</f>
        <v>0</v>
      </c>
      <c r="F201" s="35">
        <f>SUMIF(记账凭证!$G$3:$G$507,A201,记账凭证!$J$3:$J$507)</f>
        <v>0</v>
      </c>
      <c r="G201" s="35"/>
      <c r="H201" s="35"/>
    </row>
    <row r="202" spans="1:8" ht="18" customHeight="1">
      <c r="A202" s="12" t="s">
        <v>209</v>
      </c>
      <c r="B202" s="11" t="s">
        <v>215</v>
      </c>
      <c r="C202" s="13"/>
      <c r="D202" s="27">
        <v>167984.8</v>
      </c>
      <c r="E202" s="36">
        <f>SUMIF(记账凭证!$G$3:$G$507,A202,记账凭证!$I$3:$I$507)</f>
        <v>128159.98999999998</v>
      </c>
      <c r="F202" s="36">
        <f>SUMIF(记账凭证!$G$3:$G$507,A202,记账凭证!$J$3:$J$507)</f>
        <v>125000</v>
      </c>
      <c r="G202" s="36"/>
      <c r="H202" s="36"/>
    </row>
    <row r="203" spans="1:8" ht="18" customHeight="1">
      <c r="A203" s="12" t="s">
        <v>1012</v>
      </c>
      <c r="B203" s="11" t="s">
        <v>216</v>
      </c>
      <c r="C203" s="13"/>
      <c r="D203" s="27">
        <v>90000</v>
      </c>
      <c r="E203" s="36">
        <f>SUMIF(记账凭证!$G$3:$G$507,A203,记账凭证!$I$3:$I$507)</f>
        <v>56550</v>
      </c>
      <c r="F203" s="36">
        <f>SUMIF(记账凭证!$G$3:$G$507,A203,记账凭证!$J$3:$J$507)</f>
        <v>0</v>
      </c>
      <c r="G203" s="36"/>
      <c r="H203" s="36"/>
    </row>
    <row r="204" spans="1:8" ht="18" customHeight="1">
      <c r="A204" s="12" t="s">
        <v>1071</v>
      </c>
      <c r="B204" s="11" t="s">
        <v>217</v>
      </c>
      <c r="C204" s="13"/>
      <c r="D204" s="27">
        <f>40000+25000</f>
        <v>65000</v>
      </c>
      <c r="E204" s="36">
        <f>SUMIF(记账凭证!$G$3:$G$507,A204,记账凭证!$I$3:$I$507)</f>
        <v>25000</v>
      </c>
      <c r="F204" s="36">
        <f>SUMIF(记账凭证!$G$3:$G$507,A204,记账凭证!$J$3:$J$507)</f>
        <v>25000</v>
      </c>
      <c r="G204" s="36"/>
      <c r="H204" s="36"/>
    </row>
    <row r="205" spans="1:8" ht="18" customHeight="1">
      <c r="A205" s="12" t="s">
        <v>909</v>
      </c>
      <c r="B205" s="11" t="s">
        <v>218</v>
      </c>
      <c r="C205" s="13"/>
      <c r="D205" s="27">
        <v>5000</v>
      </c>
      <c r="E205" s="36">
        <f>SUMIF(记账凭证!$G$3:$G$507,A205,记账凭证!$I$3:$I$507)</f>
        <v>2580</v>
      </c>
      <c r="F205" s="36">
        <f>SUMIF(记账凭证!$G$3:$G$507,A205,记账凭证!$J$3:$J$507)</f>
        <v>2500</v>
      </c>
      <c r="G205" s="36"/>
      <c r="H205" s="36"/>
    </row>
    <row r="206" spans="1:8" ht="18" customHeight="1">
      <c r="A206" s="12" t="s">
        <v>1076</v>
      </c>
      <c r="B206" s="11" t="s">
        <v>219</v>
      </c>
      <c r="C206" s="13"/>
      <c r="D206" s="27">
        <v>5000</v>
      </c>
      <c r="E206" s="36">
        <f>SUMIF(记账凭证!$G$3:$G$507,A206,记账凭证!$I$3:$I$507)</f>
        <v>0</v>
      </c>
      <c r="F206" s="36">
        <f>SUMIF(记账凭证!$G$3:$G$507,A206,记账凭证!$J$3:$J$507)</f>
        <v>1875</v>
      </c>
      <c r="G206" s="36"/>
      <c r="H206" s="36"/>
    </row>
    <row r="207" spans="1:8" ht="18" customHeight="1">
      <c r="A207" s="12" t="s">
        <v>1070</v>
      </c>
      <c r="B207" s="11" t="s">
        <v>220</v>
      </c>
      <c r="C207" s="13"/>
      <c r="D207" s="27">
        <f>60000+55599</f>
        <v>115599</v>
      </c>
      <c r="E207" s="36">
        <f>SUMIF(记账凭证!$G$3:$G$507,A207,记账凭证!$I$3:$I$507)</f>
        <v>55599</v>
      </c>
      <c r="F207" s="36">
        <f>SUMIF(记账凭证!$G$3:$G$507,A207,记账凭证!$J$3:$J$507)</f>
        <v>53874.990000000005</v>
      </c>
      <c r="G207" s="36"/>
      <c r="H207" s="36"/>
    </row>
    <row r="208" spans="1:8" ht="18" customHeight="1">
      <c r="A208" s="30" t="s">
        <v>221</v>
      </c>
      <c r="B208" s="31" t="s">
        <v>222</v>
      </c>
      <c r="C208" s="32"/>
      <c r="D208" s="34">
        <v>367591.93</v>
      </c>
      <c r="E208" s="35">
        <f>SUMIF(记账凭证!$G$3:$G$507,A208,记账凭证!$I$3:$I$507)</f>
        <v>0</v>
      </c>
      <c r="F208" s="35">
        <f>SUMIF(记账凭证!$G$3:$G$507,A208,记账凭证!$J$3:$J$507)</f>
        <v>0</v>
      </c>
      <c r="G208" s="35"/>
      <c r="H208" s="35"/>
    </row>
    <row r="209" spans="1:8" ht="18" customHeight="1">
      <c r="A209" s="12" t="s">
        <v>223</v>
      </c>
      <c r="B209" s="11" t="s">
        <v>232</v>
      </c>
      <c r="C209" s="13"/>
      <c r="D209" s="27">
        <v>87175.47</v>
      </c>
      <c r="E209" s="36">
        <f>SUMIF(记账凭证!$G$3:$G$507,A209,记账凭证!$I$3:$I$507)</f>
        <v>0</v>
      </c>
      <c r="F209" s="36">
        <f>SUMIF(记账凭证!$G$3:$G$507,A209,记账凭证!$J$3:$J$507)</f>
        <v>0</v>
      </c>
      <c r="G209" s="36"/>
      <c r="H209" s="36"/>
    </row>
    <row r="210" spans="1:8" ht="18" customHeight="1">
      <c r="A210" s="12" t="s">
        <v>427</v>
      </c>
      <c r="B210" s="11" t="s">
        <v>431</v>
      </c>
      <c r="C210" s="13"/>
      <c r="D210" s="27">
        <v>265593.77</v>
      </c>
      <c r="E210" s="36">
        <f>SUMIF(记账凭证!$G$3:$G$507,A210,记账凭证!$I$3:$I$507)</f>
        <v>228339.96000000002</v>
      </c>
      <c r="F210" s="36">
        <f>SUMIF(记账凭证!$G$3:$G$507,A210,记账凭证!$J$3:$J$507)</f>
        <v>0</v>
      </c>
      <c r="G210" s="36"/>
      <c r="H210" s="36"/>
    </row>
    <row r="211" spans="1:8" ht="18" customHeight="1">
      <c r="A211" s="12" t="s">
        <v>1418</v>
      </c>
      <c r="B211" s="11" t="s">
        <v>432</v>
      </c>
      <c r="C211" s="13"/>
      <c r="D211" s="27">
        <v>6102.28</v>
      </c>
      <c r="E211" s="36">
        <f>SUMIF(记账凭证!$G$3:$G$507,A211,记账凭证!$I$3:$I$507)</f>
        <v>87175.47</v>
      </c>
      <c r="F211" s="36">
        <f>SUMIF(记账凭证!$G$3:$G$507,A211,记账凭证!$J$3:$J$507)</f>
        <v>0</v>
      </c>
      <c r="G211" s="36"/>
      <c r="H211" s="36"/>
    </row>
    <row r="212" spans="1:8" ht="18" customHeight="1">
      <c r="A212" s="12" t="s">
        <v>973</v>
      </c>
      <c r="B212" s="11" t="s">
        <v>433</v>
      </c>
      <c r="C212" s="13"/>
      <c r="D212" s="27">
        <v>5233.3999999999996</v>
      </c>
      <c r="E212" s="36">
        <f>SUMIF(记账凭证!$G$3:$G$507,A212,记账凭证!$I$3:$I$507)</f>
        <v>0</v>
      </c>
      <c r="F212" s="36">
        <f>SUMIF(记账凭证!$G$3:$G$507,A212,记账凭证!$J$3:$J$507)</f>
        <v>305184</v>
      </c>
      <c r="G212" s="36"/>
      <c r="H212" s="36"/>
    </row>
    <row r="213" spans="1:8" ht="18" customHeight="1">
      <c r="A213" s="12" t="s">
        <v>1419</v>
      </c>
      <c r="B213" s="11" t="s">
        <v>434</v>
      </c>
      <c r="C213" s="13"/>
      <c r="D213" s="27">
        <v>2615.2600000000002</v>
      </c>
      <c r="E213" s="36">
        <f>SUMIF(记账凭证!$G$3:$G$507,A213,记账凭证!$I$3:$I$507)</f>
        <v>0</v>
      </c>
      <c r="F213" s="36">
        <f>SUMIF(记账凭证!$G$3:$G$507,A213,记账凭证!$J$3:$J$507)</f>
        <v>0</v>
      </c>
      <c r="G213" s="36"/>
      <c r="H213" s="36"/>
    </row>
    <row r="214" spans="1:8" ht="18" customHeight="1">
      <c r="A214" s="12" t="s">
        <v>630</v>
      </c>
      <c r="B214" s="11" t="s">
        <v>628</v>
      </c>
      <c r="C214" s="13"/>
      <c r="D214" s="27">
        <v>871.75</v>
      </c>
      <c r="E214" s="36">
        <f>SUMIF(记账凭证!$G$3:$G$507,A214,记账凭证!$I$3:$I$507)</f>
        <v>0</v>
      </c>
      <c r="F214" s="36">
        <f>SUMIF(记账凭证!$G$3:$G$507,A214,记账凭证!$J$3:$J$507)</f>
        <v>2823.6</v>
      </c>
      <c r="G214" s="36"/>
      <c r="H214" s="36"/>
    </row>
    <row r="215" spans="1:8" ht="18" customHeight="1">
      <c r="A215" s="12" t="s">
        <v>631</v>
      </c>
      <c r="B215" s="11" t="s">
        <v>632</v>
      </c>
      <c r="C215" s="13"/>
      <c r="D215" s="27"/>
      <c r="E215" s="36">
        <f>SUMIF(记账凭证!$G$3:$G$507,A215,记账凭证!$I$3:$I$507)</f>
        <v>265593.77</v>
      </c>
      <c r="F215" s="36">
        <f>SUMIF(记账凭证!$G$3:$G$507,A215,记账凭证!$J$3:$J$507)</f>
        <v>91159.11</v>
      </c>
      <c r="G215" s="36"/>
      <c r="H215" s="36"/>
    </row>
    <row r="216" spans="1:8" ht="18" customHeight="1">
      <c r="A216" s="12" t="s">
        <v>990</v>
      </c>
      <c r="B216" s="11" t="s">
        <v>233</v>
      </c>
      <c r="C216" s="13"/>
      <c r="D216" s="27"/>
      <c r="E216" s="36">
        <f>SUMIF(记账凭证!$G$3:$G$507,A216,记账凭证!$I$3:$I$507)</f>
        <v>6102.28</v>
      </c>
      <c r="F216" s="36">
        <f>SUMIF(记账凭证!$G$3:$G$507,A216,记账凭证!$J$3:$J$507)</f>
        <v>6441.23</v>
      </c>
      <c r="G216" s="36"/>
      <c r="H216" s="36"/>
    </row>
    <row r="217" spans="1:8" ht="18" customHeight="1">
      <c r="A217" s="12" t="s">
        <v>1420</v>
      </c>
      <c r="B217" s="11" t="s">
        <v>234</v>
      </c>
      <c r="C217" s="13"/>
      <c r="D217" s="27"/>
      <c r="E217" s="36">
        <f>SUMIF(记账凭证!$G$3:$G$507,A217,记账凭证!$I$3:$I$507)</f>
        <v>5233.3999999999996</v>
      </c>
      <c r="F217" s="36">
        <f>SUMIF(记账凭证!$G$3:$G$507,A217,记账凭证!$J$3:$J$507)</f>
        <v>0</v>
      </c>
      <c r="G217" s="36"/>
      <c r="H217" s="36"/>
    </row>
    <row r="218" spans="1:8" ht="18" customHeight="1">
      <c r="A218" s="12" t="s">
        <v>991</v>
      </c>
      <c r="B218" s="11" t="s">
        <v>235</v>
      </c>
      <c r="C218" s="13"/>
      <c r="D218" s="27"/>
      <c r="E218" s="36">
        <f>SUMIF(记账凭证!$G$3:$G$507,A218,记账凭证!$I$3:$I$507)</f>
        <v>2615.2600000000002</v>
      </c>
      <c r="F218" s="36">
        <f>SUMIF(记账凭证!$G$3:$G$507,A218,记账凭证!$J$3:$J$507)</f>
        <v>2760.53</v>
      </c>
      <c r="G218" s="36"/>
      <c r="H218" s="36"/>
    </row>
    <row r="219" spans="1:8" ht="18" customHeight="1">
      <c r="A219" s="12" t="s">
        <v>1230</v>
      </c>
      <c r="B219" s="11" t="s">
        <v>236</v>
      </c>
      <c r="C219" s="13"/>
      <c r="D219" s="27"/>
      <c r="E219" s="36">
        <f>SUMIF(记账凭证!$G$3:$G$507,A219,记账凭证!$I$3:$I$507)</f>
        <v>871.75</v>
      </c>
      <c r="F219" s="36">
        <f>SUMIF(记账凭证!$G$3:$G$507,A219,记账凭证!$J$3:$J$507)</f>
        <v>822.18</v>
      </c>
      <c r="G219" s="36"/>
      <c r="H219" s="36"/>
    </row>
    <row r="220" spans="1:8" ht="18" customHeight="1">
      <c r="A220" s="12" t="s">
        <v>1224</v>
      </c>
      <c r="B220" s="11" t="s">
        <v>237</v>
      </c>
      <c r="C220" s="13"/>
      <c r="D220" s="27"/>
      <c r="E220" s="36">
        <f>SUMIF(记账凭证!$G$3:$G$507,A220,记账凭证!$I$3:$I$507)</f>
        <v>0</v>
      </c>
      <c r="F220" s="36">
        <f>SUMIF(记账凭证!$G$3:$G$507,A220,记账凭证!$J$3:$J$507)</f>
        <v>2550</v>
      </c>
      <c r="G220" s="36"/>
      <c r="H220" s="36"/>
    </row>
    <row r="221" spans="1:8" ht="18" customHeight="1">
      <c r="A221" s="12" t="s">
        <v>1164</v>
      </c>
      <c r="B221" s="11" t="s">
        <v>238</v>
      </c>
      <c r="C221" s="13"/>
      <c r="D221" s="27"/>
      <c r="E221" s="36">
        <f>SUMIF(记账凭证!$G$3:$G$507,A221,记账凭证!$I$3:$I$507)</f>
        <v>0</v>
      </c>
      <c r="F221" s="36">
        <f>SUMIF(记账凭证!$G$3:$G$507,A221,记账凭证!$J$3:$J$507)</f>
        <v>13403.43</v>
      </c>
      <c r="G221" s="36"/>
      <c r="H221" s="36"/>
    </row>
    <row r="222" spans="1:8" ht="18" customHeight="1">
      <c r="A222" s="12" t="s">
        <v>1165</v>
      </c>
      <c r="B222" s="11" t="s">
        <v>239</v>
      </c>
      <c r="C222" s="13"/>
      <c r="D222" s="27"/>
      <c r="E222" s="36">
        <f>SUMIF(记账凭证!$G$3:$G$507,A222,记账凭证!$I$3:$I$507)</f>
        <v>0</v>
      </c>
      <c r="F222" s="36">
        <f>SUMIF(记账凭证!$G$3:$G$507,A222,记账凭证!$J$3:$J$507)</f>
        <v>5000</v>
      </c>
      <c r="G222" s="36"/>
      <c r="H222" s="36"/>
    </row>
    <row r="223" spans="1:8" ht="18" customHeight="1">
      <c r="A223" s="12" t="s">
        <v>560</v>
      </c>
      <c r="B223" s="11" t="s">
        <v>240</v>
      </c>
      <c r="C223" s="13"/>
      <c r="D223" s="27"/>
      <c r="E223" s="36">
        <f>SUMIF(记账凭证!$G$3:$G$507,A223,记账凭证!$I$3:$I$507)</f>
        <v>9800</v>
      </c>
      <c r="F223" s="36">
        <f>SUMIF(记账凭证!$G$3:$G$507,A223,记账凭证!$J$3:$J$507)</f>
        <v>9800</v>
      </c>
      <c r="G223" s="36"/>
      <c r="H223" s="36"/>
    </row>
    <row r="224" spans="1:8" ht="18" customHeight="1">
      <c r="A224" s="30" t="s">
        <v>241</v>
      </c>
      <c r="B224" s="31" t="s">
        <v>242</v>
      </c>
      <c r="C224" s="32"/>
      <c r="D224" s="34"/>
      <c r="E224" s="35">
        <f>SUMIF(记账凭证!$G$3:$G$507,A224,记账凭证!$I$3:$I$507)</f>
        <v>0</v>
      </c>
      <c r="F224" s="35">
        <f>SUMIF(记账凭证!$G$3:$G$507,A224,记账凭证!$J$3:$J$507)</f>
        <v>0</v>
      </c>
      <c r="G224" s="35"/>
      <c r="H224" s="35"/>
    </row>
    <row r="225" spans="1:8" ht="18" customHeight="1">
      <c r="A225" s="12" t="s">
        <v>243</v>
      </c>
      <c r="B225" s="11" t="s">
        <v>245</v>
      </c>
      <c r="C225" s="13"/>
      <c r="D225" s="27"/>
      <c r="E225" s="36">
        <f>SUMIF(记账凭证!$G$3:$G$507,A225,记账凭证!$I$3:$I$507)</f>
        <v>0</v>
      </c>
      <c r="F225" s="36">
        <f>SUMIF(记账凭证!$G$3:$G$507,A225,记账凭证!$J$3:$J$507)</f>
        <v>6000</v>
      </c>
      <c r="G225" s="36"/>
      <c r="H225" s="36"/>
    </row>
    <row r="226" spans="1:8" ht="18" customHeight="1">
      <c r="A226" s="12" t="s">
        <v>244</v>
      </c>
      <c r="B226" s="11" t="s">
        <v>246</v>
      </c>
      <c r="C226" s="13"/>
      <c r="D226" s="27"/>
      <c r="E226" s="36">
        <f>SUMIF(记账凭证!$G$3:$G$507,A226,记账凭证!$I$3:$I$507)</f>
        <v>0</v>
      </c>
      <c r="F226" s="36">
        <f>SUMIF(记账凭证!$G$3:$G$507,A226,记账凭证!$J$3:$J$507)</f>
        <v>12000</v>
      </c>
      <c r="G226" s="36"/>
      <c r="H226" s="36"/>
    </row>
    <row r="227" spans="1:8" ht="18" customHeight="1">
      <c r="A227" s="30" t="s">
        <v>247</v>
      </c>
      <c r="B227" s="31" t="s">
        <v>248</v>
      </c>
      <c r="C227" s="32"/>
      <c r="D227" s="34"/>
      <c r="E227" s="35">
        <f>SUMIF(记账凭证!$G$3:$G$507,A227,记账凭证!$I$3:$I$507)</f>
        <v>0</v>
      </c>
      <c r="F227" s="35">
        <f>SUMIF(记账凭证!$G$3:$G$507,A227,记账凭证!$J$3:$J$507)</f>
        <v>0</v>
      </c>
      <c r="G227" s="35"/>
      <c r="H227" s="35"/>
    </row>
    <row r="228" spans="1:8" ht="18" customHeight="1">
      <c r="A228" s="12" t="s">
        <v>249</v>
      </c>
      <c r="B228" s="11" t="s">
        <v>251</v>
      </c>
      <c r="C228" s="13"/>
      <c r="D228" s="27"/>
      <c r="E228" s="36">
        <f>SUMIF(记账凭证!$G$3:$G$507,A228,记账凭证!$I$3:$I$507)</f>
        <v>0</v>
      </c>
      <c r="F228" s="36">
        <f>SUMIF(记账凭证!$G$3:$G$507,A228,记账凭证!$J$3:$J$507)</f>
        <v>480000</v>
      </c>
      <c r="G228" s="36"/>
      <c r="H228" s="36"/>
    </row>
    <row r="229" spans="1:8" ht="18" customHeight="1">
      <c r="A229" s="12" t="s">
        <v>250</v>
      </c>
      <c r="B229" s="11" t="s">
        <v>252</v>
      </c>
      <c r="C229" s="13"/>
      <c r="D229" s="27"/>
      <c r="E229" s="36">
        <f>SUMIF(记账凭证!$G$3:$G$507,A229,记账凭证!$I$3:$I$507)</f>
        <v>0</v>
      </c>
      <c r="F229" s="36">
        <f>SUMIF(记账凭证!$G$3:$G$507,A229,记账凭证!$J$3:$J$507)</f>
        <v>320000</v>
      </c>
      <c r="G229" s="36"/>
      <c r="H229" s="36"/>
    </row>
    <row r="230" spans="1:8" ht="18" customHeight="1">
      <c r="A230" s="30" t="s">
        <v>253</v>
      </c>
      <c r="B230" s="31" t="s">
        <v>254</v>
      </c>
      <c r="C230" s="32"/>
      <c r="D230" s="34">
        <v>94040.33</v>
      </c>
      <c r="E230" s="35">
        <f>SUMIF(记账凭证!$G$3:$G$507,A230,记账凭证!$I$3:$I$507)</f>
        <v>0</v>
      </c>
      <c r="F230" s="35">
        <f>SUMIF(记账凭证!$G$3:$G$507,A230,记账凭证!$J$3:$J$507)</f>
        <v>0</v>
      </c>
      <c r="G230" s="35"/>
      <c r="H230" s="35"/>
    </row>
    <row r="231" spans="1:8" ht="18" customHeight="1">
      <c r="A231" s="12" t="s">
        <v>1351</v>
      </c>
      <c r="B231" s="11" t="s">
        <v>1421</v>
      </c>
      <c r="C231" s="13"/>
      <c r="D231" s="27"/>
      <c r="E231" s="36">
        <f>SUMIF(记账凭证!$G$3:$G$507,A231,记账凭证!$I$3:$I$507)</f>
        <v>0</v>
      </c>
      <c r="F231" s="36">
        <f>SUMIF(记账凭证!$G$3:$G$507,A231,记账凭证!$J$3:$J$507)</f>
        <v>2000</v>
      </c>
      <c r="G231" s="36"/>
      <c r="H231" s="36"/>
    </row>
    <row r="232" spans="1:8" ht="18" customHeight="1">
      <c r="A232" s="12" t="s">
        <v>1422</v>
      </c>
      <c r="B232" s="11" t="s">
        <v>1423</v>
      </c>
      <c r="C232" s="13"/>
      <c r="D232" s="27"/>
      <c r="E232" s="36">
        <f>SUMIF(记账凭证!$G$3:$G$507,A232,记账凭证!$I$3:$I$507)</f>
        <v>0</v>
      </c>
      <c r="F232" s="36">
        <f>SUMIF(记账凭证!$G$3:$G$507,A232,记账凭证!$J$3:$J$507)</f>
        <v>0</v>
      </c>
      <c r="G232" s="36"/>
      <c r="H232" s="36"/>
    </row>
    <row r="233" spans="1:8" ht="18" customHeight="1">
      <c r="A233" s="30" t="s">
        <v>255</v>
      </c>
      <c r="B233" s="31" t="s">
        <v>257</v>
      </c>
      <c r="C233" s="32"/>
      <c r="D233" s="34">
        <v>500000</v>
      </c>
      <c r="E233" s="35">
        <f>SUMIF(记账凭证!$G$3:$G$507,A233,记账凭证!$I$3:$I$507)</f>
        <v>0</v>
      </c>
      <c r="F233" s="35">
        <f>SUMIF(记账凭证!$G$3:$G$507,A233,记账凭证!$J$3:$J$507)</f>
        <v>0</v>
      </c>
      <c r="G233" s="35"/>
      <c r="H233" s="35"/>
    </row>
    <row r="234" spans="1:8" ht="18" customHeight="1">
      <c r="A234" s="12" t="s">
        <v>256</v>
      </c>
      <c r="B234" s="11" t="s">
        <v>258</v>
      </c>
      <c r="C234" s="13"/>
      <c r="D234" s="27">
        <v>500000</v>
      </c>
      <c r="E234" s="36">
        <f>SUMIF(记账凭证!$G$3:$G$507,A234,记账凭证!$I$3:$I$507)</f>
        <v>0</v>
      </c>
      <c r="F234" s="36">
        <f>SUMIF(记账凭证!$G$3:$G$507,A234,记账凭证!$J$3:$J$507)</f>
        <v>1000000</v>
      </c>
      <c r="G234" s="36"/>
      <c r="H234" s="36"/>
    </row>
    <row r="235" spans="1:8" ht="18" customHeight="1">
      <c r="A235" s="30" t="s">
        <v>259</v>
      </c>
      <c r="B235" s="31" t="s">
        <v>260</v>
      </c>
      <c r="C235" s="32"/>
      <c r="D235" s="34"/>
      <c r="E235" s="35">
        <f>SUMIF(记账凭证!$G$3:$G$507,A235,记账凭证!$I$3:$I$507)</f>
        <v>0</v>
      </c>
      <c r="F235" s="35">
        <f>SUMIF(记账凭证!$G$3:$G$507,A235,记账凭证!$J$3:$J$507)</f>
        <v>0</v>
      </c>
      <c r="G235" s="35"/>
      <c r="H235" s="35"/>
    </row>
    <row r="236" spans="1:8" ht="18" customHeight="1">
      <c r="A236" s="12" t="s">
        <v>261</v>
      </c>
      <c r="B236" s="11" t="s">
        <v>263</v>
      </c>
      <c r="C236" s="13"/>
      <c r="D236" s="27"/>
      <c r="E236" s="36">
        <f>SUMIF(记账凭证!$G$3:$G$507,A236,记账凭证!$I$3:$I$507)</f>
        <v>0</v>
      </c>
      <c r="F236" s="36">
        <f>SUMIF(记账凭证!$G$3:$G$507,A236,记账凭证!$J$3:$J$507)</f>
        <v>5000000</v>
      </c>
      <c r="G236" s="36"/>
      <c r="H236" s="36"/>
    </row>
    <row r="237" spans="1:8" ht="18" customHeight="1">
      <c r="A237" s="12" t="s">
        <v>262</v>
      </c>
      <c r="B237" s="11" t="s">
        <v>264</v>
      </c>
      <c r="C237" s="13"/>
      <c r="D237" s="27"/>
      <c r="E237" s="36">
        <f>SUMIF(记账凭证!$G$3:$G$507,A237,记账凭证!$I$3:$I$507)</f>
        <v>10000</v>
      </c>
      <c r="F237" s="36">
        <f>SUMIF(记账凭证!$G$3:$G$507,A237,记账凭证!$J$3:$J$507)</f>
        <v>0</v>
      </c>
      <c r="G237" s="36"/>
      <c r="H237" s="36"/>
    </row>
    <row r="238" spans="1:8" ht="18" customHeight="1">
      <c r="A238" s="30" t="s">
        <v>265</v>
      </c>
      <c r="B238" s="31" t="s">
        <v>266</v>
      </c>
      <c r="C238" s="32"/>
      <c r="D238" s="34"/>
      <c r="E238" s="35">
        <f>SUMIF(记账凭证!$G$3:$G$507,A238,记账凭证!$I$3:$I$507)</f>
        <v>0</v>
      </c>
      <c r="F238" s="35">
        <f>SUMIF(记账凭证!$G$3:$G$507,A238,记账凭证!$J$3:$J$507)</f>
        <v>0</v>
      </c>
      <c r="G238" s="35"/>
      <c r="H238" s="35"/>
    </row>
    <row r="239" spans="1:8" ht="18" customHeight="1">
      <c r="A239" s="12" t="s">
        <v>267</v>
      </c>
      <c r="B239" s="11" t="s">
        <v>268</v>
      </c>
      <c r="C239" s="13"/>
      <c r="D239" s="27"/>
      <c r="E239" s="36">
        <f>SUMIF(记账凭证!$G$3:$G$507,A239,记账凭证!$I$3:$I$507)</f>
        <v>0</v>
      </c>
      <c r="F239" s="36">
        <f>SUMIF(记账凭证!$G$3:$G$507,A239,记账凭证!$J$3:$J$507)</f>
        <v>0</v>
      </c>
      <c r="G239" s="36"/>
      <c r="H239" s="36"/>
    </row>
    <row r="240" spans="1:8" ht="18" customHeight="1">
      <c r="A240" s="30" t="s">
        <v>269</v>
      </c>
      <c r="B240" s="31" t="s">
        <v>270</v>
      </c>
      <c r="C240" s="32"/>
      <c r="D240" s="34">
        <v>10000000</v>
      </c>
      <c r="E240" s="35">
        <f>SUMIF(记账凭证!$G$3:$G$507,A240,记账凭证!$I$3:$I$507)</f>
        <v>0</v>
      </c>
      <c r="F240" s="35">
        <f>SUMIF(记账凭证!$G$3:$G$507,A240,记账凭证!$J$3:$J$507)</f>
        <v>0</v>
      </c>
      <c r="G240" s="35"/>
      <c r="H240" s="35"/>
    </row>
    <row r="241" spans="1:8" ht="18" customHeight="1">
      <c r="A241" s="12" t="s">
        <v>271</v>
      </c>
      <c r="B241" s="11" t="s">
        <v>273</v>
      </c>
      <c r="C241" s="13"/>
      <c r="D241" s="27">
        <v>6000000</v>
      </c>
      <c r="E241" s="36">
        <f>SUMIF(记账凭证!$G$3:$G$507,A241,记账凭证!$I$3:$I$507)</f>
        <v>0</v>
      </c>
      <c r="F241" s="36">
        <f>SUMIF(记账凭证!$G$3:$G$507,A241,记账凭证!$J$3:$J$507)</f>
        <v>0</v>
      </c>
      <c r="G241" s="36"/>
      <c r="H241" s="36"/>
    </row>
    <row r="242" spans="1:8" ht="18" customHeight="1">
      <c r="A242" s="12" t="s">
        <v>272</v>
      </c>
      <c r="B242" s="11" t="s">
        <v>274</v>
      </c>
      <c r="C242" s="13"/>
      <c r="D242" s="27">
        <v>4000000</v>
      </c>
      <c r="E242" s="36">
        <f>SUMIF(记账凭证!$G$3:$G$507,A242,记账凭证!$I$3:$I$507)</f>
        <v>0</v>
      </c>
      <c r="F242" s="36">
        <f>SUMIF(记账凭证!$G$3:$G$507,A242,记账凭证!$J$3:$J$507)</f>
        <v>0</v>
      </c>
      <c r="G242" s="36"/>
      <c r="H242" s="36"/>
    </row>
    <row r="243" spans="1:8" ht="18" customHeight="1">
      <c r="A243" s="30" t="s">
        <v>275</v>
      </c>
      <c r="B243" s="31" t="s">
        <v>276</v>
      </c>
      <c r="C243" s="32"/>
      <c r="D243" s="34">
        <v>2194714.86</v>
      </c>
      <c r="E243" s="35">
        <f>SUMIF(记账凭证!$G$3:$G$507,A243,记账凭证!$I$3:$I$507)</f>
        <v>0</v>
      </c>
      <c r="F243" s="35">
        <f>SUMIF(记账凭证!$G$3:$G$507,A243,记账凭证!$J$3:$J$507)</f>
        <v>0</v>
      </c>
      <c r="G243" s="35"/>
      <c r="H243" s="35"/>
    </row>
    <row r="244" spans="1:8" ht="18" customHeight="1">
      <c r="A244" s="12" t="s">
        <v>277</v>
      </c>
      <c r="B244" s="11" t="s">
        <v>279</v>
      </c>
      <c r="C244" s="13"/>
      <c r="D244" s="27">
        <v>2000000</v>
      </c>
      <c r="E244" s="36">
        <f>SUMIF(记账凭证!$G$3:$G$507,A244,记账凭证!$I$3:$I$507)</f>
        <v>0</v>
      </c>
      <c r="F244" s="36">
        <f>SUMIF(记账凭证!$G$3:$G$507,A244,记账凭证!$J$3:$J$507)</f>
        <v>0</v>
      </c>
      <c r="G244" s="36"/>
      <c r="H244" s="36"/>
    </row>
    <row r="245" spans="1:8" ht="18" customHeight="1">
      <c r="A245" s="12" t="s">
        <v>278</v>
      </c>
      <c r="B245" s="11" t="s">
        <v>280</v>
      </c>
      <c r="C245" s="13"/>
      <c r="D245" s="27">
        <v>194714.86</v>
      </c>
      <c r="E245" s="36">
        <f>SUMIF(记账凭证!$G$3:$G$507,A245,记账凭证!$I$3:$I$507)</f>
        <v>0</v>
      </c>
      <c r="F245" s="36">
        <f>SUMIF(记账凭证!$G$3:$G$507,A245,记账凭证!$J$3:$J$507)</f>
        <v>0</v>
      </c>
      <c r="G245" s="36"/>
      <c r="H245" s="36"/>
    </row>
    <row r="246" spans="1:8" ht="18" customHeight="1">
      <c r="A246" s="30" t="s">
        <v>281</v>
      </c>
      <c r="B246" s="31" t="s">
        <v>282</v>
      </c>
      <c r="C246" s="32"/>
      <c r="D246" s="34">
        <v>213476.52</v>
      </c>
      <c r="E246" s="35">
        <f>SUMIF(记账凭证!$G$3:$G$507,A246,记账凭证!$I$3:$I$507)</f>
        <v>0</v>
      </c>
      <c r="F246" s="35">
        <f>SUMIF(记账凭证!$G$3:$G$507,A246,记账凭证!$J$3:$J$507)</f>
        <v>0</v>
      </c>
      <c r="G246" s="35"/>
      <c r="H246" s="35"/>
    </row>
    <row r="247" spans="1:8" ht="18" customHeight="1">
      <c r="A247" s="12" t="s">
        <v>283</v>
      </c>
      <c r="B247" s="11" t="s">
        <v>285</v>
      </c>
      <c r="C247" s="13"/>
      <c r="D247" s="27">
        <v>181542.36</v>
      </c>
      <c r="E247" s="36">
        <f>SUMIF(记账凭证!$G$3:$G$507,A247,记账凭证!$I$3:$I$507)</f>
        <v>0</v>
      </c>
      <c r="F247" s="36">
        <f>SUMIF(记账凭证!$G$3:$G$507,A247,记账凭证!$J$3:$J$507)</f>
        <v>512672.2</v>
      </c>
      <c r="G247" s="36"/>
      <c r="H247" s="36"/>
    </row>
    <row r="248" spans="1:8" ht="18" customHeight="1">
      <c r="A248" s="12" t="s">
        <v>284</v>
      </c>
      <c r="B248" s="11" t="s">
        <v>286</v>
      </c>
      <c r="C248" s="13"/>
      <c r="D248" s="27">
        <v>31934.16</v>
      </c>
      <c r="E248" s="36">
        <f>SUMIF(记账凭证!$G$3:$G$507,A248,记账凭证!$I$3:$I$507)</f>
        <v>0</v>
      </c>
      <c r="F248" s="36">
        <f>SUMIF(记账凭证!$G$3:$G$507,A248,记账凭证!$J$3:$J$507)</f>
        <v>256336.1</v>
      </c>
      <c r="G248" s="36"/>
      <c r="H248" s="36"/>
    </row>
    <row r="249" spans="1:8" ht="18" customHeight="1">
      <c r="A249" s="30" t="s">
        <v>287</v>
      </c>
      <c r="B249" s="31" t="s">
        <v>288</v>
      </c>
      <c r="C249" s="32"/>
      <c r="D249" s="34">
        <v>4854894.71</v>
      </c>
      <c r="E249" s="35">
        <f>SUMIF(记账凭证!$G$3:$G$507,A249,记账凭证!$I$3:$I$507)</f>
        <v>7328033.3299999991</v>
      </c>
      <c r="F249" s="35">
        <f>SUMIF(记账凭证!$G$3:$G$507,A249,记账凭证!$J$3:$J$507)</f>
        <v>2473138.62</v>
      </c>
      <c r="G249" s="35"/>
      <c r="H249" s="35"/>
    </row>
    <row r="250" spans="1:8" ht="18" customHeight="1">
      <c r="A250" s="30" t="s">
        <v>289</v>
      </c>
      <c r="B250" s="31" t="s">
        <v>290</v>
      </c>
      <c r="C250" s="32"/>
      <c r="D250" s="34">
        <v>1215760.58</v>
      </c>
      <c r="E250" s="35">
        <f>SUMIF(记账凭证!$G$3:$G$507,A250,记账凭证!$I$3:$I$507)</f>
        <v>0</v>
      </c>
      <c r="F250" s="35">
        <f>SUMIF(记账凭证!$G$3:$G$507,A250,记账凭证!$J$3:$J$507)</f>
        <v>0</v>
      </c>
      <c r="G250" s="35"/>
      <c r="H250" s="35"/>
    </row>
    <row r="251" spans="1:8" ht="18" customHeight="1">
      <c r="A251" s="12" t="s">
        <v>1239</v>
      </c>
      <c r="B251" s="11" t="s">
        <v>291</v>
      </c>
      <c r="C251" s="13"/>
      <c r="D251" s="27">
        <v>1215760.58</v>
      </c>
      <c r="E251" s="36">
        <f>SUMIF(记账凭证!$G$3:$G$507,A251,记账凭证!$I$3:$I$507)</f>
        <v>1569008.3</v>
      </c>
      <c r="F251" s="36">
        <f>SUMIF(记账凭证!$G$3:$G$507,A251,记账凭证!$J$3:$J$507)</f>
        <v>5128372.0199999996</v>
      </c>
      <c r="G251" s="36"/>
      <c r="H251" s="36"/>
    </row>
    <row r="252" spans="1:8" ht="18" customHeight="1">
      <c r="A252" s="12" t="s">
        <v>1268</v>
      </c>
      <c r="B252" s="11" t="s">
        <v>1266</v>
      </c>
      <c r="C252" s="13"/>
      <c r="D252" s="27"/>
      <c r="E252" s="36">
        <f>SUMIF(记账凭证!$G$3:$G$507,A252,记账凭证!$I$3:$I$507)</f>
        <v>512672.2</v>
      </c>
      <c r="F252" s="36">
        <f>SUMIF(记账凭证!$G$3:$G$507,A252,记账凭证!$J$3:$J$507)</f>
        <v>512672.2</v>
      </c>
      <c r="G252" s="36"/>
      <c r="H252" s="36"/>
    </row>
    <row r="253" spans="1:8" ht="18" customHeight="1">
      <c r="A253" s="12" t="s">
        <v>1269</v>
      </c>
      <c r="B253" s="11" t="s">
        <v>1267</v>
      </c>
      <c r="C253" s="13"/>
      <c r="D253" s="27"/>
      <c r="E253" s="36">
        <f>SUMIF(记账凭证!$G$3:$G$507,A253,记账凭证!$I$3:$I$507)</f>
        <v>256336.1</v>
      </c>
      <c r="F253" s="36">
        <f>SUMIF(记账凭证!$G$3:$G$507,A253,记账凭证!$J$3:$J$507)</f>
        <v>256336.1</v>
      </c>
      <c r="G253" s="36"/>
      <c r="H253" s="36"/>
    </row>
    <row r="254" spans="1:8" ht="18" customHeight="1">
      <c r="A254" s="12" t="s">
        <v>1275</v>
      </c>
      <c r="B254" s="11" t="s">
        <v>292</v>
      </c>
      <c r="C254" s="13"/>
      <c r="D254" s="27"/>
      <c r="E254" s="36">
        <f>SUMIF(记账凭证!$G$3:$G$507,A254,记账凭证!$I$3:$I$507)</f>
        <v>800000</v>
      </c>
      <c r="F254" s="36">
        <f>SUMIF(记账凭证!$G$3:$G$507,A254,记账凭证!$J$3:$J$507)</f>
        <v>800000</v>
      </c>
      <c r="G254" s="36"/>
      <c r="H254" s="36"/>
    </row>
    <row r="255" spans="1:8" ht="18" customHeight="1">
      <c r="A255" s="30" t="s">
        <v>293</v>
      </c>
      <c r="B255" s="31" t="s">
        <v>294</v>
      </c>
      <c r="C255" s="32">
        <v>1634973.22</v>
      </c>
      <c r="D255" s="34"/>
      <c r="E255" s="35">
        <f>SUMIF(记账凭证!$G$3:$G$507,A255,记账凭证!$I$3:$I$507)</f>
        <v>0</v>
      </c>
      <c r="F255" s="35">
        <f>SUMIF(记账凭证!$G$3:$G$507,A255,记账凭证!$J$3:$J$507)</f>
        <v>0</v>
      </c>
      <c r="G255" s="35"/>
      <c r="H255" s="35"/>
    </row>
    <row r="256" spans="1:8" ht="18" customHeight="1">
      <c r="A256" s="12" t="s">
        <v>758</v>
      </c>
      <c r="B256" s="11" t="s">
        <v>759</v>
      </c>
      <c r="C256" s="13">
        <v>1634973.22</v>
      </c>
      <c r="D256" s="27"/>
      <c r="E256" s="36">
        <f>SUMIF(记账凭证!$G$3:$G$507,A256,记账凭证!$I$3:$I$507)</f>
        <v>0</v>
      </c>
      <c r="F256" s="36">
        <f>SUMIF(记账凭证!$G$3:$G$507,A256,记账凭证!$J$3:$J$507)</f>
        <v>0</v>
      </c>
      <c r="G256" s="36"/>
      <c r="H256" s="36"/>
    </row>
    <row r="257" spans="1:8" ht="18" customHeight="1">
      <c r="A257" s="12" t="s">
        <v>327</v>
      </c>
      <c r="B257" s="11" t="s">
        <v>1317</v>
      </c>
      <c r="C257" s="13">
        <v>415899.39</v>
      </c>
      <c r="D257" s="27"/>
      <c r="E257" s="36">
        <f>SUMIF(记账凭证!$G$3:$G$507,A257,记账凭证!$I$3:$I$507)</f>
        <v>45834.45</v>
      </c>
      <c r="F257" s="36">
        <f>SUMIF(记账凭证!$G$3:$G$507,A257,记账凭证!$J$3:$J$507)</f>
        <v>461733.84</v>
      </c>
      <c r="G257" s="36"/>
      <c r="H257" s="36"/>
    </row>
    <row r="258" spans="1:8" ht="18" customHeight="1">
      <c r="A258" s="12" t="s">
        <v>760</v>
      </c>
      <c r="B258" s="11" t="s">
        <v>1424</v>
      </c>
      <c r="C258" s="13"/>
      <c r="D258" s="27"/>
      <c r="E258" s="36">
        <f>SUMIF(记账凭证!$G$3:$G$507,A258,记账凭证!$I$3:$I$507)</f>
        <v>0</v>
      </c>
      <c r="F258" s="36">
        <f>SUMIF(记账凭证!$G$3:$G$507,A258,记账凭证!$J$3:$J$507)</f>
        <v>0</v>
      </c>
      <c r="G258" s="36"/>
      <c r="H258" s="36"/>
    </row>
    <row r="259" spans="1:8" ht="18" customHeight="1">
      <c r="A259" s="12" t="s">
        <v>764</v>
      </c>
      <c r="B259" s="11" t="s">
        <v>757</v>
      </c>
      <c r="C259" s="13"/>
      <c r="D259" s="27"/>
      <c r="E259" s="36">
        <f>SUMIF(记账凭证!$G$3:$G$507,A259,记账凭证!$I$3:$I$507)</f>
        <v>0</v>
      </c>
      <c r="F259" s="36">
        <f>SUMIF(记账凭证!$G$3:$G$507,A259,记账凭证!$J$3:$J$507)</f>
        <v>0</v>
      </c>
      <c r="G259" s="36"/>
      <c r="H259" s="36"/>
    </row>
    <row r="260" spans="1:8" ht="18" customHeight="1">
      <c r="A260" s="12" t="s">
        <v>766</v>
      </c>
      <c r="B260" s="11" t="s">
        <v>574</v>
      </c>
      <c r="C260" s="13">
        <v>415426.66</v>
      </c>
      <c r="D260" s="27"/>
      <c r="E260" s="36">
        <f>SUMIF(记账凭证!$G$3:$G$507,A260,记账凭证!$I$3:$I$507)</f>
        <v>57176.39</v>
      </c>
      <c r="F260" s="36">
        <f>SUMIF(记账凭证!$G$3:$G$507,A260,记账凭证!$J$3:$J$507)</f>
        <v>472603.05</v>
      </c>
      <c r="G260" s="36"/>
      <c r="H260" s="36"/>
    </row>
    <row r="261" spans="1:8" ht="18" customHeight="1">
      <c r="A261" s="12" t="s">
        <v>767</v>
      </c>
      <c r="B261" s="11" t="s">
        <v>575</v>
      </c>
      <c r="C261" s="13"/>
      <c r="D261" s="27"/>
      <c r="E261" s="36">
        <f>SUMIF(记账凭证!$G$3:$G$507,A261,记账凭证!$I$3:$I$507)</f>
        <v>292997.19999999995</v>
      </c>
      <c r="F261" s="36">
        <f>SUMIF(记账凭证!$G$3:$G$507,A261,记账凭证!$J$3:$J$507)</f>
        <v>10438.719999999999</v>
      </c>
      <c r="G261" s="36"/>
      <c r="H261" s="36"/>
    </row>
    <row r="262" spans="1:8" ht="18" customHeight="1">
      <c r="A262" s="12" t="s">
        <v>761</v>
      </c>
      <c r="B262" s="11" t="s">
        <v>1318</v>
      </c>
      <c r="C262" s="13">
        <v>478154.77</v>
      </c>
      <c r="D262" s="27"/>
      <c r="E262" s="36">
        <f>SUMIF(记账凭证!$G$3:$G$507,A262,记账凭证!$I$3:$I$507)</f>
        <v>93294.94</v>
      </c>
      <c r="F262" s="36">
        <f>SUMIF(记账凭证!$G$3:$G$507,A262,记账凭证!$J$3:$J$507)</f>
        <v>1150.2</v>
      </c>
      <c r="G262" s="36"/>
      <c r="H262" s="36"/>
    </row>
    <row r="263" spans="1:8" ht="18" customHeight="1">
      <c r="A263" s="12" t="s">
        <v>762</v>
      </c>
      <c r="B263" s="11" t="s">
        <v>1319</v>
      </c>
      <c r="C263" s="13">
        <v>325492.40000000002</v>
      </c>
      <c r="D263" s="27"/>
      <c r="E263" s="36">
        <f>SUMIF(记账凭证!$G$3:$G$507,A263,记账凭证!$I$3:$I$507)</f>
        <v>23834.79</v>
      </c>
      <c r="F263" s="36">
        <f>SUMIF(记账凭证!$G$3:$G$507,A263,记账凭证!$J$3:$J$507)</f>
        <v>1210.8</v>
      </c>
      <c r="G263" s="36"/>
      <c r="H263" s="36"/>
    </row>
    <row r="264" spans="1:8" ht="18" customHeight="1">
      <c r="A264" s="12" t="s">
        <v>295</v>
      </c>
      <c r="B264" s="11" t="s">
        <v>330</v>
      </c>
      <c r="C264" s="13"/>
      <c r="D264" s="27"/>
      <c r="E264" s="36">
        <f>SUMIF(记账凭证!$G$3:$G$507,A264,记账凭证!$I$3:$I$507)</f>
        <v>0</v>
      </c>
      <c r="F264" s="36">
        <f>SUMIF(记账凭证!$G$3:$G$507,A264,记账凭证!$J$3:$J$507)</f>
        <v>0</v>
      </c>
      <c r="G264" s="36"/>
      <c r="H264" s="36"/>
    </row>
    <row r="265" spans="1:8" ht="18" customHeight="1">
      <c r="A265" s="12" t="s">
        <v>331</v>
      </c>
      <c r="B265" s="11" t="s">
        <v>332</v>
      </c>
      <c r="C265" s="13"/>
      <c r="D265" s="27"/>
      <c r="E265" s="36">
        <f>SUMIF(记账凭证!$G$3:$G$507,A265,记账凭证!$I$3:$I$507)</f>
        <v>29592.920000000002</v>
      </c>
      <c r="F265" s="36">
        <f>SUMIF(记账凭证!$G$3:$G$507,A265,记账凭证!$J$3:$J$507)</f>
        <v>54759.02</v>
      </c>
      <c r="G265" s="36"/>
      <c r="H265" s="36"/>
    </row>
    <row r="266" spans="1:8" ht="18" customHeight="1">
      <c r="A266" s="12" t="s">
        <v>334</v>
      </c>
      <c r="B266" s="11" t="s">
        <v>333</v>
      </c>
      <c r="C266" s="13"/>
      <c r="D266" s="27"/>
      <c r="E266" s="36">
        <f>SUMIF(记账凭证!$G$3:$G$507,A266,记账凭证!$I$3:$I$507)</f>
        <v>38216.660000000003</v>
      </c>
      <c r="F266" s="36">
        <f>SUMIF(记账凭证!$G$3:$G$507,A266,记账凭证!$J$3:$J$507)</f>
        <v>13050.559999999998</v>
      </c>
      <c r="G266" s="36"/>
      <c r="H266" s="36"/>
    </row>
    <row r="267" spans="1:8" ht="18" customHeight="1">
      <c r="A267" s="30" t="s">
        <v>296</v>
      </c>
      <c r="B267" s="31" t="s">
        <v>297</v>
      </c>
      <c r="C267" s="32"/>
      <c r="D267" s="34"/>
      <c r="E267" s="35">
        <f>SUMIF(记账凭证!$G$3:$G$507,A267,记账凭证!$I$3:$I$507)</f>
        <v>0</v>
      </c>
      <c r="F267" s="35">
        <f>SUMIF(记账凭证!$G$3:$G$507,A267,记账凭证!$J$3:$J$507)</f>
        <v>123313.01</v>
      </c>
      <c r="G267" s="35"/>
      <c r="H267" s="35"/>
    </row>
    <row r="268" spans="1:8" ht="18" customHeight="1">
      <c r="A268" s="12" t="s">
        <v>345</v>
      </c>
      <c r="B268" s="11" t="s">
        <v>335</v>
      </c>
      <c r="C268" s="13"/>
      <c r="D268" s="27"/>
      <c r="E268" s="36">
        <f>SUMIF(记账凭证!$G$3:$G$507,A268,记账凭证!$I$3:$I$507)</f>
        <v>996.2</v>
      </c>
      <c r="F268" s="36">
        <f>SUMIF(记账凭证!$G$3:$G$507,A268,记账凭证!$J$3:$J$507)</f>
        <v>0</v>
      </c>
      <c r="G268" s="36"/>
      <c r="H268" s="36"/>
    </row>
    <row r="269" spans="1:8" ht="18" customHeight="1">
      <c r="A269" s="12" t="s">
        <v>1026</v>
      </c>
      <c r="B269" s="11" t="s">
        <v>336</v>
      </c>
      <c r="C269" s="13"/>
      <c r="D269" s="27"/>
      <c r="E269" s="36">
        <f>SUMIF(记账凭证!$G$3:$G$507,A269,记账凭证!$I$3:$I$507)</f>
        <v>4562</v>
      </c>
      <c r="F269" s="36">
        <f>SUMIF(记账凭证!$G$3:$G$507,A269,记账凭证!$J$3:$J$507)</f>
        <v>0</v>
      </c>
      <c r="G269" s="36"/>
      <c r="H269" s="36"/>
    </row>
    <row r="270" spans="1:8" ht="18" customHeight="1">
      <c r="A270" s="12" t="s">
        <v>1425</v>
      </c>
      <c r="B270" s="11" t="s">
        <v>337</v>
      </c>
      <c r="C270" s="13"/>
      <c r="D270" s="27"/>
      <c r="E270" s="36">
        <f>SUMIF(记账凭证!$G$3:$G$507,A270,记账凭证!$I$3:$I$507)</f>
        <v>0</v>
      </c>
      <c r="F270" s="36">
        <f>SUMIF(记账凭证!$G$3:$G$507,A270,记账凭证!$J$3:$J$507)</f>
        <v>0</v>
      </c>
      <c r="G270" s="36"/>
      <c r="H270" s="36"/>
    </row>
    <row r="271" spans="1:8" ht="18" customHeight="1">
      <c r="A271" s="12" t="s">
        <v>1426</v>
      </c>
      <c r="B271" s="11" t="s">
        <v>338</v>
      </c>
      <c r="C271" s="13"/>
      <c r="D271" s="27"/>
      <c r="E271" s="36">
        <f>SUMIF(记账凭证!$G$3:$G$507,A271,记账凭证!$I$3:$I$507)</f>
        <v>0</v>
      </c>
      <c r="F271" s="36">
        <f>SUMIF(记账凭证!$G$3:$G$507,A271,记账凭证!$J$3:$J$507)</f>
        <v>0</v>
      </c>
      <c r="G271" s="36"/>
      <c r="H271" s="36"/>
    </row>
    <row r="272" spans="1:8" ht="18" customHeight="1">
      <c r="A272" s="12" t="s">
        <v>1427</v>
      </c>
      <c r="B272" s="11" t="s">
        <v>339</v>
      </c>
      <c r="C272" s="13"/>
      <c r="D272" s="27"/>
      <c r="E272" s="36">
        <f>SUMIF(记账凭证!$G$3:$G$507,A272,记账凭证!$I$3:$I$507)</f>
        <v>0</v>
      </c>
      <c r="F272" s="36">
        <f>SUMIF(记账凭证!$G$3:$G$507,A272,记账凭证!$J$3:$J$507)</f>
        <v>0</v>
      </c>
      <c r="G272" s="36"/>
      <c r="H272" s="36"/>
    </row>
    <row r="273" spans="1:8" ht="18" customHeight="1">
      <c r="A273" s="12" t="s">
        <v>1428</v>
      </c>
      <c r="B273" s="11" t="s">
        <v>340</v>
      </c>
      <c r="C273" s="13"/>
      <c r="D273" s="27"/>
      <c r="E273" s="36">
        <f>SUMIF(记账凭证!$G$3:$G$507,A273,记账凭证!$I$3:$I$507)</f>
        <v>0</v>
      </c>
      <c r="F273" s="36">
        <f>SUMIF(记账凭证!$G$3:$G$507,A273,记账凭证!$J$3:$J$507)</f>
        <v>0</v>
      </c>
      <c r="G273" s="36"/>
      <c r="H273" s="36"/>
    </row>
    <row r="274" spans="1:8" ht="18" customHeight="1">
      <c r="A274" s="12" t="s">
        <v>1018</v>
      </c>
      <c r="B274" s="11" t="s">
        <v>341</v>
      </c>
      <c r="C274" s="13"/>
      <c r="D274" s="27"/>
      <c r="E274" s="36">
        <f>SUMIF(记账凭证!$G$3:$G$507,A274,记账凭证!$I$3:$I$507)</f>
        <v>54632</v>
      </c>
      <c r="F274" s="36">
        <f>SUMIF(记账凭证!$G$3:$G$507,A274,记账凭证!$J$3:$J$507)</f>
        <v>0</v>
      </c>
      <c r="G274" s="36"/>
      <c r="H274" s="36"/>
    </row>
    <row r="275" spans="1:8" ht="18" customHeight="1">
      <c r="A275" s="12" t="s">
        <v>1429</v>
      </c>
      <c r="B275" s="11" t="s">
        <v>342</v>
      </c>
      <c r="C275" s="13"/>
      <c r="D275" s="27"/>
      <c r="E275" s="36">
        <f>SUMIF(记账凭证!$G$3:$G$507,A275,记账凭证!$I$3:$I$507)</f>
        <v>0</v>
      </c>
      <c r="F275" s="36">
        <f>SUMIF(记账凭证!$G$3:$G$507,A275,记账凭证!$J$3:$J$507)</f>
        <v>0</v>
      </c>
      <c r="G275" s="36"/>
      <c r="H275" s="36"/>
    </row>
    <row r="276" spans="1:8" ht="18" customHeight="1">
      <c r="A276" s="12" t="s">
        <v>1147</v>
      </c>
      <c r="B276" s="11" t="s">
        <v>343</v>
      </c>
      <c r="C276" s="13"/>
      <c r="D276" s="27"/>
      <c r="E276" s="36">
        <f>SUMIF(记账凭证!$G$3:$G$507,A276,记账凭证!$I$3:$I$507)</f>
        <v>28318.01</v>
      </c>
      <c r="F276" s="36">
        <f>SUMIF(记账凭证!$G$3:$G$507,A276,记账凭证!$J$3:$J$507)</f>
        <v>0</v>
      </c>
      <c r="G276" s="36"/>
      <c r="H276" s="36"/>
    </row>
    <row r="277" spans="1:8" ht="18" customHeight="1">
      <c r="A277" s="12" t="s">
        <v>945</v>
      </c>
      <c r="B277" s="11" t="s">
        <v>944</v>
      </c>
      <c r="C277" s="13"/>
      <c r="D277" s="27"/>
      <c r="E277" s="36">
        <f>SUMIF(记账凭证!$G$3:$G$507,A277,记账凭证!$I$3:$I$507)</f>
        <v>5303</v>
      </c>
      <c r="F277" s="36">
        <f>SUMIF(记账凭证!$G$3:$G$507,A277,记账凭证!$J$3:$J$507)</f>
        <v>0</v>
      </c>
      <c r="G277" s="36"/>
      <c r="H277" s="36"/>
    </row>
    <row r="278" spans="1:8" ht="18" customHeight="1">
      <c r="A278" s="12" t="s">
        <v>1099</v>
      </c>
      <c r="B278" s="11" t="s">
        <v>344</v>
      </c>
      <c r="C278" s="13"/>
      <c r="D278" s="27"/>
      <c r="E278" s="36">
        <f>SUMIF(记账凭证!$G$3:$G$507,A278,记账凭证!$I$3:$I$507)</f>
        <v>29501.8</v>
      </c>
      <c r="F278" s="36">
        <f>SUMIF(记账凭证!$G$3:$G$507,A278,记账凭证!$J$3:$J$507)</f>
        <v>0</v>
      </c>
      <c r="G278" s="36"/>
      <c r="H278" s="36"/>
    </row>
    <row r="279" spans="1:8" ht="18" customHeight="1">
      <c r="A279" s="30" t="s">
        <v>298</v>
      </c>
      <c r="B279" s="31" t="s">
        <v>299</v>
      </c>
      <c r="C279" s="32"/>
      <c r="D279" s="34"/>
      <c r="E279" s="35">
        <f>SUMIF(记账凭证!$G$3:$G$507,A279,记账凭证!$I$3:$I$507)</f>
        <v>2116210</v>
      </c>
      <c r="F279" s="35">
        <f>SUMIF(记账凭证!$G$3:$G$507,A279,记账凭证!$J$3:$J$507)</f>
        <v>429600</v>
      </c>
      <c r="G279" s="35"/>
      <c r="H279" s="35"/>
    </row>
    <row r="280" spans="1:8" ht="18" customHeight="1">
      <c r="A280" s="12" t="s">
        <v>780</v>
      </c>
      <c r="B280" s="11" t="s">
        <v>773</v>
      </c>
      <c r="C280" s="13"/>
      <c r="D280" s="27"/>
      <c r="E280" s="36">
        <f>SUMIF(记账凭证!$G$3:$G$507,A280,记账凭证!$I$3:$I$507)</f>
        <v>0</v>
      </c>
      <c r="F280" s="36">
        <f>SUMIF(记账凭证!$G$3:$G$507,A280,记账凭证!$J$3:$J$507)</f>
        <v>321010</v>
      </c>
      <c r="G280" s="36"/>
      <c r="H280" s="36"/>
    </row>
    <row r="281" spans="1:8" ht="18" customHeight="1">
      <c r="A281" s="12" t="s">
        <v>781</v>
      </c>
      <c r="B281" s="11" t="s">
        <v>774</v>
      </c>
      <c r="C281" s="13"/>
      <c r="D281" s="27"/>
      <c r="E281" s="36">
        <f>SUMIF(记账凭证!$G$3:$G$507,A281,记账凭证!$I$3:$I$507)</f>
        <v>0</v>
      </c>
      <c r="F281" s="36">
        <f>SUMIF(记账凭证!$G$3:$G$507,A281,记账凭证!$J$3:$J$507)</f>
        <v>420000</v>
      </c>
      <c r="G281" s="36"/>
      <c r="H281" s="36"/>
    </row>
    <row r="282" spans="1:8" ht="18" customHeight="1">
      <c r="A282" s="12" t="s">
        <v>783</v>
      </c>
      <c r="B282" s="11" t="s">
        <v>775</v>
      </c>
      <c r="C282" s="13"/>
      <c r="D282" s="27"/>
      <c r="E282" s="36">
        <f>SUMIF(记账凭证!$G$3:$G$507,A282,记账凭证!$I$3:$I$507)</f>
        <v>0</v>
      </c>
      <c r="F282" s="36">
        <f>SUMIF(记账凭证!$G$3:$G$507,A282,记账凭证!$J$3:$J$507)</f>
        <v>472800</v>
      </c>
      <c r="G282" s="36"/>
      <c r="H282" s="36"/>
    </row>
    <row r="283" spans="1:8" ht="18" customHeight="1">
      <c r="A283" s="12" t="s">
        <v>784</v>
      </c>
      <c r="B283" s="11" t="s">
        <v>776</v>
      </c>
      <c r="C283" s="13"/>
      <c r="D283" s="27"/>
      <c r="E283" s="36">
        <f>SUMIF(记账凭证!$G$3:$G$507,A283,记账凭证!$I$3:$I$507)</f>
        <v>0</v>
      </c>
      <c r="F283" s="36">
        <f>SUMIF(记账凭证!$G$3:$G$507,A283,记账凭证!$J$3:$J$507)</f>
        <v>472800</v>
      </c>
      <c r="G283" s="36"/>
      <c r="H283" s="36"/>
    </row>
    <row r="284" spans="1:8" ht="18" customHeight="1">
      <c r="A284" s="12" t="s">
        <v>785</v>
      </c>
      <c r="B284" s="11" t="s">
        <v>777</v>
      </c>
      <c r="C284" s="13"/>
      <c r="D284" s="27"/>
      <c r="E284" s="36">
        <f>SUMIF(记账凭证!$G$3:$G$507,A284,记账凭证!$I$3:$I$507)</f>
        <v>0</v>
      </c>
      <c r="F284" s="36">
        <f>SUMIF(记账凭证!$G$3:$G$507,A284,记账凭证!$J$3:$J$507)</f>
        <v>0</v>
      </c>
      <c r="G284" s="36"/>
      <c r="H284" s="36"/>
    </row>
    <row r="285" spans="1:8" ht="18" customHeight="1">
      <c r="A285" s="12" t="s">
        <v>786</v>
      </c>
      <c r="B285" s="11" t="s">
        <v>778</v>
      </c>
      <c r="C285" s="13"/>
      <c r="D285" s="27"/>
      <c r="E285" s="36">
        <f>SUMIF(记账凭证!$G$3:$G$507,A285,记账凭证!$I$3:$I$507)</f>
        <v>0</v>
      </c>
      <c r="F285" s="36">
        <f>SUMIF(记账凭证!$G$3:$G$507,A285,记账凭证!$J$3:$J$507)</f>
        <v>0</v>
      </c>
      <c r="G285" s="36"/>
      <c r="H285" s="36"/>
    </row>
    <row r="286" spans="1:8" ht="18" customHeight="1">
      <c r="A286" s="12" t="s">
        <v>787</v>
      </c>
      <c r="B286" s="11" t="s">
        <v>779</v>
      </c>
      <c r="C286" s="13"/>
      <c r="D286" s="27"/>
      <c r="E286" s="36">
        <f>SUMIF(记账凭证!$G$3:$G$507,A286,记账凭证!$I$3:$I$507)</f>
        <v>0</v>
      </c>
      <c r="F286" s="36">
        <f>SUMIF(记账凭证!$G$3:$G$507,A286,记账凭证!$J$3:$J$507)</f>
        <v>0</v>
      </c>
      <c r="G286" s="36"/>
      <c r="H286" s="36"/>
    </row>
    <row r="287" spans="1:8" ht="18" customHeight="1">
      <c r="A287" s="30" t="s">
        <v>300</v>
      </c>
      <c r="B287" s="31" t="s">
        <v>1449</v>
      </c>
      <c r="C287" s="32"/>
      <c r="D287" s="34"/>
      <c r="E287" s="35">
        <f>SUMIF(记账凭证!$G$3:$G$507,A287,记账凭证!$I$3:$I$507)</f>
        <v>58015.44</v>
      </c>
      <c r="F287" s="35">
        <f>SUMIF(记账凭证!$G$3:$G$507,A287,记账凭证!$J$3:$J$507)</f>
        <v>0</v>
      </c>
      <c r="G287" s="35"/>
      <c r="H287" s="35"/>
    </row>
    <row r="288" spans="1:8" ht="18" customHeight="1">
      <c r="A288" s="12" t="s">
        <v>648</v>
      </c>
      <c r="B288" s="11" t="s">
        <v>649</v>
      </c>
      <c r="C288" s="13"/>
      <c r="D288" s="27"/>
      <c r="E288" s="36">
        <f>SUMIF(记账凭证!$G$3:$G$507,A288,记账凭证!$I$3:$I$507)</f>
        <v>0</v>
      </c>
      <c r="F288" s="36">
        <f>SUMIF(记账凭证!$G$3:$G$507,A288,记账凭证!$J$3:$J$507)</f>
        <v>7015.44</v>
      </c>
      <c r="G288" s="36"/>
      <c r="H288" s="36"/>
    </row>
    <row r="289" spans="1:8" ht="18" customHeight="1">
      <c r="A289" s="12" t="s">
        <v>1430</v>
      </c>
      <c r="B289" s="11" t="s">
        <v>663</v>
      </c>
      <c r="C289" s="13"/>
      <c r="D289" s="27"/>
      <c r="E289" s="36">
        <f>SUMIF(记账凭证!$G$3:$G$507,A289,记账凭证!$I$3:$I$507)</f>
        <v>0</v>
      </c>
      <c r="F289" s="36">
        <f>SUMIF(记账凭证!$G$3:$G$507,A289,记账凭证!$J$3:$J$507)</f>
        <v>50000</v>
      </c>
      <c r="G289" s="36"/>
      <c r="H289" s="36"/>
    </row>
    <row r="290" spans="1:8" ht="18" customHeight="1">
      <c r="A290" s="12" t="s">
        <v>1352</v>
      </c>
      <c r="B290" s="11" t="s">
        <v>664</v>
      </c>
      <c r="C290" s="13"/>
      <c r="D290" s="27"/>
      <c r="E290" s="36">
        <f>SUMIF(记账凭证!$G$3:$G$507,A290,记账凭证!$I$3:$I$507)</f>
        <v>0</v>
      </c>
      <c r="F290" s="36">
        <f>SUMIF(记账凭证!$G$3:$G$507,A290,记账凭证!$J$3:$J$507)</f>
        <v>1000</v>
      </c>
      <c r="G290" s="36"/>
      <c r="H290" s="36"/>
    </row>
    <row r="291" spans="1:8" ht="18" customHeight="1">
      <c r="A291" s="30" t="s">
        <v>301</v>
      </c>
      <c r="B291" s="31" t="s">
        <v>302</v>
      </c>
      <c r="C291" s="32"/>
      <c r="D291" s="34"/>
      <c r="E291" s="35">
        <f>SUMIF(记账凭证!$G$3:$G$507,A291,记账凭证!$I$3:$I$507)</f>
        <v>55145</v>
      </c>
      <c r="F291" s="35">
        <f>SUMIF(记账凭证!$G$3:$G$507,A291,记账凭证!$J$3:$J$507)</f>
        <v>0</v>
      </c>
      <c r="G291" s="35"/>
      <c r="H291" s="35"/>
    </row>
    <row r="292" spans="1:8" ht="18" customHeight="1">
      <c r="A292" s="12" t="s">
        <v>1188</v>
      </c>
      <c r="B292" s="11" t="s">
        <v>1187</v>
      </c>
      <c r="C292" s="13"/>
      <c r="D292" s="27"/>
      <c r="E292" s="36">
        <f>SUMIF(记账凭证!$G$3:$G$507,A292,记账凭证!$I$3:$I$507)</f>
        <v>0</v>
      </c>
      <c r="F292" s="36">
        <f>SUMIF(记账凭证!$G$3:$G$507,A292,记账凭证!$J$3:$J$507)</f>
        <v>55145</v>
      </c>
      <c r="G292" s="36"/>
      <c r="H292" s="36"/>
    </row>
    <row r="293" spans="1:8" ht="18" customHeight="1">
      <c r="A293" s="30" t="s">
        <v>303</v>
      </c>
      <c r="B293" s="31" t="s">
        <v>304</v>
      </c>
      <c r="C293" s="32"/>
      <c r="D293" s="34"/>
      <c r="E293" s="35">
        <f>SUMIF(记账凭证!$G$3:$G$507,A293,记账凭证!$I$3:$I$507)</f>
        <v>91170.62</v>
      </c>
      <c r="F293" s="35">
        <f>SUMIF(记账凭证!$G$3:$G$507,A293,记账凭证!$J$3:$J$507)</f>
        <v>0</v>
      </c>
      <c r="G293" s="35"/>
      <c r="H293" s="35"/>
    </row>
    <row r="294" spans="1:8" ht="18" customHeight="1">
      <c r="A294" s="12" t="s">
        <v>704</v>
      </c>
      <c r="B294" s="11" t="s">
        <v>855</v>
      </c>
      <c r="C294" s="13"/>
      <c r="D294" s="27"/>
      <c r="E294" s="36">
        <f>SUMIF(记账凭证!$G$3:$G$507,A294,记账凭证!$I$3:$I$507)</f>
        <v>1961.07</v>
      </c>
      <c r="F294" s="36">
        <f>SUMIF(记账凭证!$G$3:$G$507,A294,记账凭证!$J$3:$J$507)</f>
        <v>49592.35</v>
      </c>
      <c r="G294" s="36"/>
      <c r="H294" s="36"/>
    </row>
    <row r="295" spans="1:8" ht="18" customHeight="1">
      <c r="A295" s="12" t="s">
        <v>882</v>
      </c>
      <c r="B295" s="11" t="s">
        <v>705</v>
      </c>
      <c r="C295" s="13"/>
      <c r="D295" s="27"/>
      <c r="E295" s="36">
        <f>SUMIF(记账凭证!$G$3:$G$507,A295,记账凭证!$I$3:$I$507)</f>
        <v>0</v>
      </c>
      <c r="F295" s="36">
        <f>SUMIF(记账凭证!$G$3:$G$507,A295,记账凭证!$J$3:$J$507)</f>
        <v>43539.34</v>
      </c>
      <c r="G295" s="36"/>
      <c r="H295" s="36"/>
    </row>
    <row r="296" spans="1:8" ht="18" customHeight="1">
      <c r="A296" s="30" t="s">
        <v>305</v>
      </c>
      <c r="B296" s="31" t="s">
        <v>306</v>
      </c>
      <c r="C296" s="32"/>
      <c r="D296" s="34"/>
      <c r="E296" s="35">
        <f>SUMIF(记账凭证!$G$3:$G$507,A296,记账凭证!$I$3:$I$507)</f>
        <v>152597.56</v>
      </c>
      <c r="F296" s="35">
        <f>SUMIF(记账凭证!$G$3:$G$507,A296,记账凭证!$J$3:$J$507)</f>
        <v>0</v>
      </c>
      <c r="G296" s="35"/>
      <c r="H296" s="35"/>
    </row>
    <row r="297" spans="1:8" ht="18" customHeight="1">
      <c r="A297" s="12" t="s">
        <v>665</v>
      </c>
      <c r="B297" s="11" t="s">
        <v>668</v>
      </c>
      <c r="C297" s="13"/>
      <c r="D297" s="27"/>
      <c r="E297" s="36">
        <f>SUMIF(记账凭证!$G$3:$G$507,A297,记账凭证!$I$3:$I$507)</f>
        <v>0</v>
      </c>
      <c r="F297" s="36">
        <f>SUMIF(记账凭证!$G$3:$G$507,A297,记账凭证!$J$3:$J$507)</f>
        <v>24597.56</v>
      </c>
      <c r="G297" s="36"/>
      <c r="H297" s="36"/>
    </row>
    <row r="298" spans="1:8" ht="18" customHeight="1">
      <c r="A298" s="12" t="s">
        <v>1431</v>
      </c>
      <c r="B298" s="11" t="s">
        <v>669</v>
      </c>
      <c r="C298" s="13"/>
      <c r="D298" s="27"/>
      <c r="E298" s="36">
        <f>SUMIF(记账凭证!$G$3:$G$507,A298,记账凭证!$I$3:$I$507)</f>
        <v>0</v>
      </c>
      <c r="F298" s="36">
        <f>SUMIF(记账凭证!$G$3:$G$507,A298,记账凭证!$J$3:$J$507)</f>
        <v>0</v>
      </c>
      <c r="G298" s="36"/>
      <c r="H298" s="36"/>
    </row>
    <row r="299" spans="1:8" ht="18" customHeight="1">
      <c r="A299" s="12" t="s">
        <v>980</v>
      </c>
      <c r="B299" s="11" t="s">
        <v>979</v>
      </c>
      <c r="C299" s="13"/>
      <c r="D299" s="27"/>
      <c r="E299" s="36">
        <f>SUMIF(记账凭证!$G$3:$G$507,A299,记账凭证!$I$3:$I$507)</f>
        <v>0</v>
      </c>
      <c r="F299" s="36">
        <f>SUMIF(记账凭证!$G$3:$G$507,A299,记账凭证!$J$3:$J$507)</f>
        <v>128000</v>
      </c>
      <c r="G299" s="36"/>
      <c r="H299" s="36"/>
    </row>
    <row r="300" spans="1:8" ht="18" customHeight="1">
      <c r="A300" s="30" t="s">
        <v>307</v>
      </c>
      <c r="B300" s="31" t="s">
        <v>308</v>
      </c>
      <c r="C300" s="32"/>
      <c r="D300" s="34"/>
      <c r="E300" s="35">
        <f>SUMIF(记账凭证!$G$3:$G$507,A300,记账凭证!$I$3:$I$507)</f>
        <v>0</v>
      </c>
      <c r="F300" s="35">
        <f>SUMIF(记账凭证!$G$3:$G$507,A300,记账凭证!$J$3:$J$507)</f>
        <v>1663442.57</v>
      </c>
      <c r="G300" s="35"/>
      <c r="H300" s="35"/>
    </row>
    <row r="301" spans="1:8" ht="18" customHeight="1">
      <c r="A301" s="12" t="s">
        <v>674</v>
      </c>
      <c r="B301" s="11" t="s">
        <v>677</v>
      </c>
      <c r="C301" s="13"/>
      <c r="D301" s="27"/>
      <c r="E301" s="36">
        <f>SUMIF(记账凭证!$G$3:$G$507,A301,记账凭证!$I$3:$I$507)</f>
        <v>343681.02</v>
      </c>
      <c r="F301" s="36">
        <f>SUMIF(记账凭证!$G$3:$G$507,A301,记账凭证!$J$3:$J$507)</f>
        <v>0</v>
      </c>
      <c r="G301" s="36"/>
      <c r="H301" s="36"/>
    </row>
    <row r="302" spans="1:8" ht="18" customHeight="1">
      <c r="A302" s="12" t="s">
        <v>1215</v>
      </c>
      <c r="B302" s="11" t="s">
        <v>1214</v>
      </c>
      <c r="C302" s="13"/>
      <c r="D302" s="27"/>
      <c r="E302" s="36">
        <f>SUMIF(记账凭证!$G$3:$G$507,A302,记账凭证!$I$3:$I$507)</f>
        <v>509465.36</v>
      </c>
      <c r="F302" s="36">
        <f>SUMIF(记账凭证!$G$3:$G$507,A302,记账凭证!$J$3:$J$507)</f>
        <v>0</v>
      </c>
      <c r="G302" s="36"/>
      <c r="H302" s="36"/>
    </row>
    <row r="303" spans="1:8" ht="18" customHeight="1">
      <c r="A303" s="12" t="s">
        <v>976</v>
      </c>
      <c r="B303" s="11" t="s">
        <v>1213</v>
      </c>
      <c r="C303" s="13"/>
      <c r="D303" s="27"/>
      <c r="E303" s="36">
        <f>SUMIF(记账凭证!$G$3:$G$507,A303,记账凭证!$I$3:$I$507)</f>
        <v>565693.14</v>
      </c>
      <c r="F303" s="36">
        <f>SUMIF(记账凭证!$G$3:$G$507,A303,记账凭证!$J$3:$J$507)</f>
        <v>0</v>
      </c>
      <c r="G303" s="36"/>
      <c r="H303" s="36"/>
    </row>
    <row r="304" spans="1:8" ht="18" customHeight="1">
      <c r="A304" s="12" t="s">
        <v>1218</v>
      </c>
      <c r="B304" s="11" t="s">
        <v>678</v>
      </c>
      <c r="C304" s="13"/>
      <c r="D304" s="27"/>
      <c r="E304" s="36">
        <f>SUMIF(记账凭证!$G$3:$G$507,A304,记账凭证!$I$3:$I$507)</f>
        <v>244603.05</v>
      </c>
      <c r="F304" s="36">
        <f>SUMIF(记账凭证!$G$3:$G$507,A304,记账凭证!$J$3:$J$507)</f>
        <v>0</v>
      </c>
      <c r="G304" s="36"/>
      <c r="H304" s="36"/>
    </row>
    <row r="305" spans="1:8" ht="18" customHeight="1">
      <c r="A305" s="12" t="s">
        <v>1432</v>
      </c>
      <c r="B305" s="11" t="s">
        <v>1216</v>
      </c>
      <c r="C305" s="13"/>
      <c r="D305" s="27"/>
      <c r="E305" s="36">
        <f>SUMIF(记账凭证!$G$3:$G$507,A305,记账凭证!$I$3:$I$507)</f>
        <v>0</v>
      </c>
      <c r="F305" s="36">
        <f>SUMIF(记账凭证!$G$3:$G$507,A305,记账凭证!$J$3:$J$507)</f>
        <v>0</v>
      </c>
      <c r="G305" s="36"/>
      <c r="H305" s="36"/>
    </row>
    <row r="306" spans="1:8" ht="18" customHeight="1">
      <c r="A306" s="12" t="s">
        <v>1433</v>
      </c>
      <c r="B306" s="11" t="s">
        <v>1434</v>
      </c>
      <c r="C306" s="13"/>
      <c r="D306" s="27"/>
      <c r="E306" s="36">
        <f>SUMIF(记账凭证!$G$3:$G$507,A306,记账凭证!$I$3:$I$507)</f>
        <v>0</v>
      </c>
      <c r="F306" s="36">
        <f>SUMIF(记账凭证!$G$3:$G$507,A306,记账凭证!$J$3:$J$507)</f>
        <v>0</v>
      </c>
      <c r="G306" s="36"/>
      <c r="H306" s="36"/>
    </row>
    <row r="307" spans="1:8" ht="18" customHeight="1">
      <c r="A307" s="30" t="s">
        <v>309</v>
      </c>
      <c r="B307" s="31" t="s">
        <v>310</v>
      </c>
      <c r="C307" s="32"/>
      <c r="D307" s="34"/>
      <c r="E307" s="35">
        <f>SUMIF(记账凭证!$G$3:$G$507,A307,记账凭证!$I$3:$I$507)</f>
        <v>0</v>
      </c>
      <c r="F307" s="35">
        <f>SUMIF(记账凭证!$G$3:$G$507,A307,记账凭证!$J$3:$J$507)</f>
        <v>7238.88</v>
      </c>
      <c r="G307" s="35"/>
      <c r="H307" s="35"/>
    </row>
    <row r="308" spans="1:8" ht="18" customHeight="1">
      <c r="A308" s="12" t="s">
        <v>653</v>
      </c>
      <c r="B308" s="11" t="s">
        <v>654</v>
      </c>
      <c r="C308" s="13"/>
      <c r="D308" s="27"/>
      <c r="E308" s="36">
        <f>SUMIF(记账凭证!$G$3:$G$507,A308,记账凭证!$I$3:$I$507)</f>
        <v>7238.88</v>
      </c>
      <c r="F308" s="36">
        <f>SUMIF(记账凭证!$G$3:$G$507,A308,记账凭证!$J$3:$J$507)</f>
        <v>0</v>
      </c>
      <c r="G308" s="36"/>
      <c r="H308" s="36"/>
    </row>
    <row r="309" spans="1:8" ht="18" customHeight="1">
      <c r="A309" s="12" t="s">
        <v>1435</v>
      </c>
      <c r="B309" s="11" t="s">
        <v>682</v>
      </c>
      <c r="C309" s="13"/>
      <c r="D309" s="27"/>
      <c r="E309" s="36">
        <f>SUMIF(记账凭证!$G$3:$G$507,A309,记账凭证!$I$3:$I$507)</f>
        <v>0</v>
      </c>
      <c r="F309" s="36">
        <f>SUMIF(记账凭证!$G$3:$G$507,A309,记账凭证!$J$3:$J$507)</f>
        <v>0</v>
      </c>
      <c r="G309" s="36"/>
      <c r="H309" s="36"/>
    </row>
    <row r="310" spans="1:8" ht="18" customHeight="1">
      <c r="A310" s="12" t="s">
        <v>1436</v>
      </c>
      <c r="B310" s="11" t="s">
        <v>683</v>
      </c>
      <c r="C310" s="13"/>
      <c r="D310" s="27"/>
      <c r="E310" s="36">
        <f>SUMIF(记账凭证!$G$3:$G$507,A310,记账凭证!$I$3:$I$507)</f>
        <v>0</v>
      </c>
      <c r="F310" s="36">
        <f>SUMIF(记账凭证!$G$3:$G$507,A310,记账凭证!$J$3:$J$507)</f>
        <v>0</v>
      </c>
      <c r="G310" s="36"/>
      <c r="H310" s="36"/>
    </row>
    <row r="311" spans="1:8" ht="18" customHeight="1">
      <c r="A311" s="30" t="s">
        <v>311</v>
      </c>
      <c r="B311" s="31" t="s">
        <v>312</v>
      </c>
      <c r="C311" s="32"/>
      <c r="D311" s="34"/>
      <c r="E311" s="35">
        <f>SUMIF(记账凭证!$G$3:$G$507,A311,记账凭证!$I$3:$I$507)</f>
        <v>9043.94</v>
      </c>
      <c r="F311" s="35">
        <f>SUMIF(记账凭证!$G$3:$G$507,A311,记账凭证!$J$3:$J$507)</f>
        <v>11593.94</v>
      </c>
      <c r="G311" s="35"/>
      <c r="H311" s="35"/>
    </row>
    <row r="312" spans="1:8" ht="18" customHeight="1">
      <c r="A312" s="12" t="s">
        <v>692</v>
      </c>
      <c r="B312" s="11" t="s">
        <v>696</v>
      </c>
      <c r="C312" s="13"/>
      <c r="D312" s="27"/>
      <c r="E312" s="36">
        <f>SUMIF(记账凭证!$G$3:$G$507,A312,记账凭证!$I$3:$I$507)</f>
        <v>2550</v>
      </c>
      <c r="F312" s="36">
        <f>SUMIF(记账凭证!$G$3:$G$507,A312,记账凭证!$J$3:$J$507)</f>
        <v>0</v>
      </c>
      <c r="G312" s="36"/>
      <c r="H312" s="36"/>
    </row>
    <row r="313" spans="1:8" ht="18" customHeight="1">
      <c r="A313" s="12" t="s">
        <v>1437</v>
      </c>
      <c r="B313" s="11" t="s">
        <v>697</v>
      </c>
      <c r="C313" s="13"/>
      <c r="D313" s="27"/>
      <c r="E313" s="36">
        <f>SUMIF(记账凭证!$G$3:$G$507,A313,记账凭证!$I$3:$I$507)</f>
        <v>0</v>
      </c>
      <c r="F313" s="36">
        <f>SUMIF(记账凭证!$G$3:$G$507,A313,记账凭证!$J$3:$J$507)</f>
        <v>0</v>
      </c>
      <c r="G313" s="36"/>
      <c r="H313" s="36"/>
    </row>
    <row r="314" spans="1:8" ht="18" customHeight="1">
      <c r="A314" s="12" t="s">
        <v>1438</v>
      </c>
      <c r="B314" s="11" t="s">
        <v>698</v>
      </c>
      <c r="C314" s="13"/>
      <c r="D314" s="27"/>
      <c r="E314" s="36">
        <f>SUMIF(记账凭证!$G$3:$G$507,A314,记账凭证!$I$3:$I$507)</f>
        <v>0</v>
      </c>
      <c r="F314" s="36">
        <f>SUMIF(记账凭证!$G$3:$G$507,A314,记账凭证!$J$3:$J$507)</f>
        <v>0</v>
      </c>
      <c r="G314" s="36"/>
      <c r="H314" s="36"/>
    </row>
    <row r="315" spans="1:8" ht="18" customHeight="1">
      <c r="A315" s="12" t="s">
        <v>1439</v>
      </c>
      <c r="B315" s="11" t="s">
        <v>699</v>
      </c>
      <c r="C315" s="13"/>
      <c r="D315" s="27"/>
      <c r="E315" s="36">
        <f>SUMIF(记账凭证!$G$3:$G$507,A315,记账凭证!$I$3:$I$507)</f>
        <v>0</v>
      </c>
      <c r="F315" s="36">
        <f>SUMIF(记账凭证!$G$3:$G$507,A315,记账凭证!$J$3:$J$507)</f>
        <v>0</v>
      </c>
      <c r="G315" s="36"/>
      <c r="H315" s="36"/>
    </row>
    <row r="316" spans="1:8" ht="18" customHeight="1">
      <c r="A316" s="30" t="s">
        <v>313</v>
      </c>
      <c r="B316" s="31" t="s">
        <v>314</v>
      </c>
      <c r="C316" s="32"/>
      <c r="D316" s="34"/>
      <c r="E316" s="35">
        <f>SUMIF(记账凭证!$G$3:$G$507,A316,记账凭证!$I$3:$I$507)</f>
        <v>0</v>
      </c>
      <c r="F316" s="35">
        <f>SUMIF(记账凭证!$G$3:$G$507,A316,记账凭证!$J$3:$J$507)</f>
        <v>14755.11</v>
      </c>
      <c r="G316" s="35"/>
      <c r="H316" s="35"/>
    </row>
    <row r="317" spans="1:8" ht="18" customHeight="1">
      <c r="A317" s="12" t="s">
        <v>355</v>
      </c>
      <c r="B317" s="11" t="s">
        <v>356</v>
      </c>
      <c r="C317" s="13"/>
      <c r="D317" s="27"/>
      <c r="E317" s="36">
        <f>SUMIF(记账凭证!$G$3:$G$507,A317,记账凭证!$I$3:$I$507)</f>
        <v>170</v>
      </c>
      <c r="F317" s="36">
        <f>SUMIF(记账凭证!$G$3:$G$507,A317,记账凭证!$J$3:$J$507)</f>
        <v>0</v>
      </c>
      <c r="G317" s="36"/>
      <c r="H317" s="36"/>
    </row>
    <row r="318" spans="1:8" ht="18" customHeight="1">
      <c r="A318" s="12" t="s">
        <v>867</v>
      </c>
      <c r="B318" s="11" t="s">
        <v>357</v>
      </c>
      <c r="C318" s="13"/>
      <c r="D318" s="27"/>
      <c r="E318" s="36">
        <f>SUMIF(记账凭证!$G$3:$G$507,A318,记账凭证!$I$3:$I$507)</f>
        <v>4080</v>
      </c>
      <c r="F318" s="36">
        <f>SUMIF(记账凭证!$G$3:$G$507,A318,记账凭证!$J$3:$J$507)</f>
        <v>0</v>
      </c>
      <c r="G318" s="36"/>
      <c r="H318" s="36"/>
    </row>
    <row r="319" spans="1:8" ht="18" customHeight="1">
      <c r="A319" s="12" t="s">
        <v>961</v>
      </c>
      <c r="B319" s="11" t="s">
        <v>358</v>
      </c>
      <c r="C319" s="13"/>
      <c r="D319" s="27"/>
      <c r="E319" s="36">
        <f>SUMIF(记账凭证!$G$3:$G$507,A319,记账凭证!$I$3:$I$507)</f>
        <v>6000</v>
      </c>
      <c r="F319" s="36">
        <f>SUMIF(记账凭证!$G$3:$G$507,A319,记账凭证!$J$3:$J$507)</f>
        <v>0</v>
      </c>
      <c r="G319" s="36"/>
      <c r="H319" s="36"/>
    </row>
    <row r="320" spans="1:8" ht="18" customHeight="1">
      <c r="A320" s="12" t="s">
        <v>1112</v>
      </c>
      <c r="B320" s="11" t="s">
        <v>359</v>
      </c>
      <c r="C320" s="13"/>
      <c r="D320" s="27"/>
      <c r="E320" s="36">
        <f>SUMIF(记账凭证!$G$3:$G$507,A320,记账凭证!$I$3:$I$507)</f>
        <v>4424</v>
      </c>
      <c r="F320" s="36">
        <f>SUMIF(记账凭证!$G$3:$G$507,A320,记账凭证!$J$3:$J$507)</f>
        <v>68.89</v>
      </c>
      <c r="G320" s="36"/>
      <c r="H320" s="36"/>
    </row>
    <row r="321" spans="1:8" ht="18" customHeight="1">
      <c r="A321" s="12" t="s">
        <v>1440</v>
      </c>
      <c r="B321" s="11" t="s">
        <v>360</v>
      </c>
      <c r="C321" s="13"/>
      <c r="D321" s="27"/>
      <c r="E321" s="36">
        <f>SUMIF(记账凭证!$G$3:$G$507,A321,记账凭证!$I$3:$I$507)</f>
        <v>0</v>
      </c>
      <c r="F321" s="36">
        <f>SUMIF(记账凭证!$G$3:$G$507,A321,记账凭证!$J$3:$J$507)</f>
        <v>0</v>
      </c>
      <c r="G321" s="36"/>
      <c r="H321" s="36"/>
    </row>
    <row r="322" spans="1:8" ht="18" customHeight="1">
      <c r="A322" s="12" t="s">
        <v>1441</v>
      </c>
      <c r="B322" s="11" t="s">
        <v>361</v>
      </c>
      <c r="C322" s="13"/>
      <c r="D322" s="27"/>
      <c r="E322" s="36">
        <f>SUMIF(记账凭证!$G$3:$G$507,A322,记账凭证!$I$3:$I$507)</f>
        <v>150</v>
      </c>
      <c r="F322" s="36">
        <f>SUMIF(记账凭证!$G$3:$G$507,A322,记账凭证!$J$3:$J$507)</f>
        <v>0</v>
      </c>
      <c r="G322" s="36"/>
      <c r="H322" s="36"/>
    </row>
    <row r="323" spans="1:8" ht="18" customHeight="1">
      <c r="A323" s="30" t="s">
        <v>315</v>
      </c>
      <c r="B323" s="31" t="s">
        <v>316</v>
      </c>
      <c r="C323" s="32"/>
      <c r="D323" s="34"/>
      <c r="E323" s="35">
        <f>SUMIF(记账凭证!$G$3:$G$507,A323,记账凭证!$I$3:$I$507)</f>
        <v>0</v>
      </c>
      <c r="F323" s="35">
        <f>SUMIF(记账凭证!$G$3:$G$507,A323,记账凭证!$J$3:$J$507)</f>
        <v>201766.44</v>
      </c>
      <c r="G323" s="35"/>
      <c r="H323" s="35"/>
    </row>
    <row r="324" spans="1:8" ht="18" customHeight="1">
      <c r="A324" s="12" t="s">
        <v>367</v>
      </c>
      <c r="B324" s="11" t="s">
        <v>368</v>
      </c>
      <c r="C324" s="13"/>
      <c r="D324" s="27"/>
      <c r="E324" s="36">
        <f>SUMIF(记账凭证!$G$3:$G$507,A324,记账凭证!$I$3:$I$507)</f>
        <v>9958.92</v>
      </c>
      <c r="F324" s="36">
        <f>SUMIF(记账凭证!$G$3:$G$507,A324,记账凭证!$J$3:$J$507)</f>
        <v>0</v>
      </c>
      <c r="G324" s="36"/>
      <c r="H324" s="36"/>
    </row>
    <row r="325" spans="1:8" ht="18" customHeight="1">
      <c r="A325" s="12" t="s">
        <v>1442</v>
      </c>
      <c r="B325" s="11" t="s">
        <v>369</v>
      </c>
      <c r="C325" s="13"/>
      <c r="D325" s="27"/>
      <c r="E325" s="36">
        <f>SUMIF(记账凭证!$G$3:$G$507,A325,记账凭证!$I$3:$I$507)</f>
        <v>1187</v>
      </c>
      <c r="F325" s="36">
        <f>SUMIF(记账凭证!$G$3:$G$507,A325,记账凭证!$J$3:$J$507)</f>
        <v>0</v>
      </c>
      <c r="G325" s="36"/>
      <c r="H325" s="36"/>
    </row>
    <row r="326" spans="1:8" ht="18" customHeight="1">
      <c r="A326" s="12" t="s">
        <v>926</v>
      </c>
      <c r="B326" s="11" t="s">
        <v>370</v>
      </c>
      <c r="C326" s="13"/>
      <c r="D326" s="27"/>
      <c r="E326" s="36">
        <f>SUMIF(记账凭证!$G$3:$G$507,A326,记账凭证!$I$3:$I$507)</f>
        <v>1200</v>
      </c>
      <c r="F326" s="36">
        <f>SUMIF(记账凭证!$G$3:$G$507,A326,记账凭证!$J$3:$J$507)</f>
        <v>0</v>
      </c>
      <c r="G326" s="36"/>
      <c r="H326" s="36"/>
    </row>
    <row r="327" spans="1:8" ht="18" customHeight="1">
      <c r="A327" s="12" t="s">
        <v>1443</v>
      </c>
      <c r="B327" s="11" t="s">
        <v>371</v>
      </c>
      <c r="C327" s="13"/>
      <c r="D327" s="27"/>
      <c r="E327" s="36">
        <f>SUMIF(记账凭证!$G$3:$G$507,A327,记账凭证!$I$3:$I$507)</f>
        <v>36240</v>
      </c>
      <c r="F327" s="36">
        <f>SUMIF(记账凭证!$G$3:$G$507,A327,记账凭证!$J$3:$J$507)</f>
        <v>0</v>
      </c>
      <c r="G327" s="36"/>
      <c r="H327" s="36"/>
    </row>
    <row r="328" spans="1:8" ht="18" customHeight="1">
      <c r="A328" s="12" t="s">
        <v>1444</v>
      </c>
      <c r="B328" s="11" t="s">
        <v>372</v>
      </c>
      <c r="C328" s="13"/>
      <c r="D328" s="27"/>
      <c r="E328" s="36">
        <f>SUMIF(记账凭证!$G$3:$G$507,A328,记账凭证!$I$3:$I$507)</f>
        <v>0</v>
      </c>
      <c r="F328" s="36">
        <f>SUMIF(记账凭证!$G$3:$G$507,A328,记账凭证!$J$3:$J$507)</f>
        <v>0</v>
      </c>
      <c r="G328" s="36"/>
      <c r="H328" s="36"/>
    </row>
    <row r="329" spans="1:8" ht="18" customHeight="1">
      <c r="A329" s="12" t="s">
        <v>1027</v>
      </c>
      <c r="B329" s="11" t="s">
        <v>373</v>
      </c>
      <c r="C329" s="13"/>
      <c r="D329" s="27"/>
      <c r="E329" s="36">
        <f>SUMIF(记账凭证!$G$3:$G$507,A329,记账凭证!$I$3:$I$507)</f>
        <v>29318</v>
      </c>
      <c r="F329" s="36">
        <f>SUMIF(记账凭证!$G$3:$G$507,A329,记账凭证!$J$3:$J$507)</f>
        <v>0</v>
      </c>
      <c r="G329" s="36"/>
      <c r="H329" s="36"/>
    </row>
    <row r="330" spans="1:8" ht="18" customHeight="1">
      <c r="A330" s="12" t="s">
        <v>885</v>
      </c>
      <c r="B330" s="11" t="s">
        <v>374</v>
      </c>
      <c r="C330" s="13"/>
      <c r="D330" s="27"/>
      <c r="E330" s="36">
        <f>SUMIF(记账凭证!$G$3:$G$507,A330,记账凭证!$I$3:$I$507)</f>
        <v>9695.4</v>
      </c>
      <c r="F330" s="36">
        <f>SUMIF(记账凭证!$G$3:$G$507,A330,记账凭证!$J$3:$J$507)</f>
        <v>0</v>
      </c>
      <c r="G330" s="36"/>
      <c r="H330" s="36"/>
    </row>
    <row r="331" spans="1:8" ht="18" customHeight="1">
      <c r="A331" s="12" t="s">
        <v>942</v>
      </c>
      <c r="B331" s="11" t="s">
        <v>375</v>
      </c>
      <c r="C331" s="13"/>
      <c r="D331" s="27"/>
      <c r="E331" s="36">
        <f>SUMIF(记账凭证!$G$3:$G$507,A331,记账凭证!$I$3:$I$507)</f>
        <v>3733</v>
      </c>
      <c r="F331" s="36">
        <f>SUMIF(记账凭证!$G$3:$G$507,A331,记账凭证!$J$3:$J$507)</f>
        <v>0</v>
      </c>
      <c r="G331" s="36"/>
      <c r="H331" s="36"/>
    </row>
    <row r="332" spans="1:8" ht="18" customHeight="1">
      <c r="A332" s="12" t="s">
        <v>1019</v>
      </c>
      <c r="B332" s="11" t="s">
        <v>376</v>
      </c>
      <c r="C332" s="13"/>
      <c r="D332" s="27"/>
      <c r="E332" s="36">
        <f>SUMIF(记账凭证!$G$3:$G$507,A332,记账凭证!$I$3:$I$507)</f>
        <v>15208</v>
      </c>
      <c r="F332" s="36">
        <f>SUMIF(记账凭证!$G$3:$G$507,A332,记账凭证!$J$3:$J$507)</f>
        <v>0</v>
      </c>
      <c r="G332" s="36"/>
      <c r="H332" s="36"/>
    </row>
    <row r="333" spans="1:8" ht="18" customHeight="1">
      <c r="A333" s="12" t="s">
        <v>965</v>
      </c>
      <c r="B333" s="11" t="s">
        <v>377</v>
      </c>
      <c r="C333" s="13"/>
      <c r="D333" s="27"/>
      <c r="E333" s="36">
        <f>SUMIF(记账凭证!$G$3:$G$507,A333,记账凭证!$I$3:$I$507)</f>
        <v>101806.12</v>
      </c>
      <c r="F333" s="36">
        <f>SUMIF(记账凭证!$G$3:$G$507,A333,记账凭证!$J$3:$J$507)</f>
        <v>6580</v>
      </c>
      <c r="G333" s="36"/>
      <c r="H333" s="36"/>
    </row>
    <row r="334" spans="1:8" ht="18" customHeight="1">
      <c r="A334" s="30" t="s">
        <v>317</v>
      </c>
      <c r="B334" s="31" t="s">
        <v>318</v>
      </c>
      <c r="C334" s="32"/>
      <c r="D334" s="34"/>
      <c r="E334" s="35">
        <f>SUMIF(记账凭证!$G$3:$G$507,A334,记账凭证!$I$3:$I$507)</f>
        <v>0</v>
      </c>
      <c r="F334" s="35">
        <f>SUMIF(记账凭证!$G$3:$G$507,A334,记账凭证!$J$3:$J$507)</f>
        <v>12376.9</v>
      </c>
      <c r="G334" s="35"/>
      <c r="H334" s="35"/>
    </row>
    <row r="335" spans="1:8" ht="18" customHeight="1">
      <c r="A335" s="12" t="s">
        <v>387</v>
      </c>
      <c r="B335" s="11" t="s">
        <v>388</v>
      </c>
      <c r="C335" s="13"/>
      <c r="D335" s="27"/>
      <c r="E335" s="36">
        <f>SUMIF(记账凭证!$G$3:$G$507,A335,记账凭证!$I$3:$I$507)</f>
        <v>12480</v>
      </c>
      <c r="F335" s="36">
        <f>SUMIF(记账凭证!$G$3:$G$507,A335,记账凭证!$J$3:$J$507)</f>
        <v>0</v>
      </c>
      <c r="G335" s="36"/>
      <c r="H335" s="36"/>
    </row>
    <row r="336" spans="1:8" ht="18" customHeight="1">
      <c r="A336" s="12" t="s">
        <v>1445</v>
      </c>
      <c r="B336" s="11" t="s">
        <v>389</v>
      </c>
      <c r="C336" s="13"/>
      <c r="D336" s="27"/>
      <c r="E336" s="36">
        <f>SUMIF(记账凭证!$G$3:$G$507,A336,记账凭证!$I$3:$I$507)</f>
        <v>0</v>
      </c>
      <c r="F336" s="36">
        <f>SUMIF(记账凭证!$G$3:$G$507,A336,记账凭证!$J$3:$J$507)</f>
        <v>0</v>
      </c>
      <c r="G336" s="36"/>
      <c r="H336" s="36"/>
    </row>
    <row r="337" spans="1:8" ht="18" customHeight="1">
      <c r="A337" s="12" t="s">
        <v>1446</v>
      </c>
      <c r="B337" s="11" t="s">
        <v>390</v>
      </c>
      <c r="C337" s="13"/>
      <c r="D337" s="27"/>
      <c r="E337" s="36">
        <f>SUMIF(记账凭证!$G$3:$G$507,A337,记账凭证!$I$3:$I$507)</f>
        <v>60</v>
      </c>
      <c r="F337" s="36">
        <f>SUMIF(记账凭证!$G$3:$G$507,A337,记账凭证!$J$3:$J$507)</f>
        <v>0</v>
      </c>
      <c r="G337" s="36"/>
      <c r="H337" s="36"/>
    </row>
    <row r="338" spans="1:8" ht="18" customHeight="1">
      <c r="A338" s="12" t="s">
        <v>953</v>
      </c>
      <c r="B338" s="11" t="s">
        <v>391</v>
      </c>
      <c r="C338" s="13"/>
      <c r="D338" s="27"/>
      <c r="E338" s="36">
        <f>SUMIF(记账凭证!$G$3:$G$507,A338,记账凭证!$I$3:$I$507)</f>
        <v>0</v>
      </c>
      <c r="F338" s="36">
        <f>SUMIF(记账凭证!$G$3:$G$507,A338,记账凭证!$J$3:$J$507)</f>
        <v>173.9</v>
      </c>
      <c r="G338" s="36"/>
      <c r="H338" s="36"/>
    </row>
    <row r="339" spans="1:8" ht="18" customHeight="1">
      <c r="A339" s="12" t="s">
        <v>1447</v>
      </c>
      <c r="B339" s="11" t="s">
        <v>396</v>
      </c>
      <c r="C339" s="13"/>
      <c r="D339" s="27"/>
      <c r="E339" s="36">
        <f>SUMIF(记账凭证!$G$3:$G$507,A339,记账凭证!$I$3:$I$507)</f>
        <v>10.8</v>
      </c>
      <c r="F339" s="36">
        <f>SUMIF(记账凭证!$G$3:$G$507,A339,记账凭证!$J$3:$J$507)</f>
        <v>0</v>
      </c>
      <c r="G339" s="36"/>
      <c r="H339" s="36"/>
    </row>
    <row r="340" spans="1:8" ht="18" customHeight="1">
      <c r="A340" s="30" t="s">
        <v>319</v>
      </c>
      <c r="B340" s="31" t="s">
        <v>320</v>
      </c>
      <c r="C340" s="32"/>
      <c r="D340" s="34"/>
      <c r="E340" s="35">
        <f>SUMIF(记账凭证!$G$3:$G$507,A340,记账凭证!$I$3:$I$507)</f>
        <v>0</v>
      </c>
      <c r="F340" s="35">
        <f>SUMIF(记账凭证!$G$3:$G$507,A340,记账凭证!$J$3:$J$507)</f>
        <v>51001.36</v>
      </c>
      <c r="G340" s="35"/>
      <c r="H340" s="35"/>
    </row>
    <row r="341" spans="1:8" ht="18" customHeight="1">
      <c r="A341" s="12" t="s">
        <v>670</v>
      </c>
      <c r="B341" s="11" t="s">
        <v>671</v>
      </c>
      <c r="C341" s="13"/>
      <c r="D341" s="27"/>
      <c r="E341" s="36">
        <f>SUMIF(记账凭证!$G$3:$G$507,A341,记账凭证!$I$3:$I$507)</f>
        <v>51001.36</v>
      </c>
      <c r="F341" s="36">
        <f>SUMIF(记账凭证!$G$3:$G$507,A341,记账凭证!$J$3:$J$507)</f>
        <v>0</v>
      </c>
      <c r="G341" s="36"/>
      <c r="H341" s="36"/>
    </row>
    <row r="342" spans="1:8" ht="18" customHeight="1">
      <c r="A342" s="30" t="s">
        <v>321</v>
      </c>
      <c r="B342" s="31" t="s">
        <v>322</v>
      </c>
      <c r="C342" s="32"/>
      <c r="D342" s="34"/>
      <c r="E342" s="35">
        <f>SUMIF(记账凭证!$G$3:$G$507,A342,记账凭证!$I$3:$I$507)</f>
        <v>0</v>
      </c>
      <c r="F342" s="35">
        <f>SUMIF(记账凭证!$G$3:$G$507,A342,记账凭证!$J$3:$J$507)</f>
        <v>148527</v>
      </c>
      <c r="G342" s="35"/>
      <c r="H342" s="35"/>
    </row>
    <row r="343" spans="1:8" ht="18" customHeight="1">
      <c r="A343" s="12" t="s">
        <v>685</v>
      </c>
      <c r="B343" s="11" t="s">
        <v>716</v>
      </c>
      <c r="C343" s="13"/>
      <c r="D343" s="27"/>
      <c r="E343" s="36">
        <f>SUMIF(记账凭证!$G$3:$G$507,A343,记账凭证!$I$3:$I$507)</f>
        <v>2167</v>
      </c>
      <c r="F343" s="36">
        <f>SUMIF(记账凭证!$G$3:$G$507,A343,记账凭证!$J$3:$J$507)</f>
        <v>0</v>
      </c>
      <c r="G343" s="36"/>
      <c r="H343" s="36"/>
    </row>
    <row r="344" spans="1:8" ht="18" customHeight="1">
      <c r="A344" s="12" t="s">
        <v>1448</v>
      </c>
      <c r="B344" s="11" t="s">
        <v>689</v>
      </c>
      <c r="C344" s="13"/>
      <c r="D344" s="27"/>
      <c r="E344" s="36">
        <f>SUMIF(记账凭证!$G$3:$G$507,A344,记账凭证!$I$3:$I$507)</f>
        <v>100000</v>
      </c>
      <c r="F344" s="36">
        <f>SUMIF(记账凭证!$G$3:$G$507,A344,记账凭证!$J$3:$J$507)</f>
        <v>0</v>
      </c>
      <c r="G344" s="36"/>
      <c r="H344" s="36"/>
    </row>
    <row r="345" spans="1:8" ht="18" customHeight="1">
      <c r="A345" s="12" t="s">
        <v>994</v>
      </c>
      <c r="B345" s="11" t="s">
        <v>690</v>
      </c>
      <c r="C345" s="13"/>
      <c r="D345" s="27"/>
      <c r="E345" s="36">
        <f>SUMIF(记账凭证!$G$3:$G$507,A345,记账凭证!$I$3:$I$507)</f>
        <v>12360</v>
      </c>
      <c r="F345" s="36">
        <f>SUMIF(记账凭证!$G$3:$G$507,A345,记账凭证!$J$3:$J$507)</f>
        <v>0</v>
      </c>
      <c r="G345" s="36"/>
      <c r="H345" s="36"/>
    </row>
    <row r="346" spans="1:8" ht="18" customHeight="1">
      <c r="A346" s="12" t="s">
        <v>997</v>
      </c>
      <c r="B346" s="11" t="s">
        <v>691</v>
      </c>
      <c r="C346" s="13"/>
      <c r="D346" s="27"/>
      <c r="E346" s="36">
        <f>SUMIF(记账凭证!$G$3:$G$507,A346,记账凭证!$I$3:$I$507)</f>
        <v>34000</v>
      </c>
      <c r="F346" s="36">
        <f>SUMIF(记账凭证!$G$3:$G$507,A346,记账凭证!$J$3:$J$507)</f>
        <v>0</v>
      </c>
      <c r="G346" s="36"/>
      <c r="H346" s="36"/>
    </row>
    <row r="347" spans="1:8" ht="18" customHeight="1">
      <c r="A347" s="30" t="s">
        <v>323</v>
      </c>
      <c r="B347" s="31" t="s">
        <v>324</v>
      </c>
      <c r="C347" s="32"/>
      <c r="D347" s="34"/>
      <c r="E347" s="35">
        <f>SUMIF(记账凭证!$G$3:$G$507,A347,记账凭证!$I$3:$I$507)</f>
        <v>0</v>
      </c>
      <c r="F347" s="35">
        <f>SUMIF(记账凭证!$G$3:$G$507,A347,记账凭证!$J$3:$J$507)</f>
        <v>0</v>
      </c>
      <c r="G347" s="35"/>
      <c r="H347" s="35"/>
    </row>
    <row r="348" spans="1:8" ht="18" customHeight="1">
      <c r="A348" s="12" t="s">
        <v>700</v>
      </c>
      <c r="B348" s="11" t="s">
        <v>702</v>
      </c>
      <c r="C348" s="13"/>
      <c r="D348" s="27"/>
      <c r="E348" s="36">
        <f>SUMIF(记账凭证!$G$3:$G$507,A348,记账凭证!$I$3:$I$507)</f>
        <v>90609.11</v>
      </c>
      <c r="F348" s="36">
        <f>SUMIF(记账凭证!$G$3:$G$507,A348,记账凭证!$J$3:$J$507)</f>
        <v>90609.11</v>
      </c>
      <c r="G348" s="36"/>
      <c r="H348" s="36"/>
    </row>
    <row r="349" spans="1:8" ht="18" customHeight="1">
      <c r="A349" s="12" t="s">
        <v>701</v>
      </c>
      <c r="B349" s="11" t="s">
        <v>703</v>
      </c>
      <c r="C349" s="13"/>
      <c r="D349" s="27"/>
      <c r="E349" s="36">
        <f>SUMIF(记账凭证!$G$3:$G$507,A349,记账凭证!$I$3:$I$507)</f>
        <v>0</v>
      </c>
      <c r="F349" s="36">
        <f>SUMIF(记账凭证!$G$3:$G$507,A349,记账凭证!$J$3:$J$507)</f>
        <v>0</v>
      </c>
      <c r="G349" s="36"/>
      <c r="H349" s="36"/>
    </row>
    <row r="350" spans="1:8" ht="18" customHeight="1">
      <c r="A350" s="30" t="s">
        <v>325</v>
      </c>
      <c r="B350" s="31" t="s">
        <v>326</v>
      </c>
      <c r="C350" s="32"/>
      <c r="D350" s="34"/>
      <c r="E350" s="35">
        <f>SUMIF(记账凭证!$G$3:$G$507,A350,记账凭证!$I$3:$I$507)</f>
        <v>2200</v>
      </c>
      <c r="F350" s="35">
        <f>SUMIF(记账凭证!$G$3:$G$507,A350,记账凭证!$J$3:$J$507)</f>
        <v>0</v>
      </c>
      <c r="G350" s="35"/>
      <c r="H350" s="35"/>
    </row>
    <row r="351" spans="1:8" ht="18" customHeight="1">
      <c r="A351" s="12" t="s">
        <v>672</v>
      </c>
      <c r="B351" s="11" t="s">
        <v>673</v>
      </c>
      <c r="C351" s="13"/>
      <c r="D351" s="27"/>
      <c r="E351" s="28">
        <f>SUMIF(记账凭证!$G$3:$G$507,A351,记账凭证!$I$3:$I$507)</f>
        <v>0</v>
      </c>
      <c r="F351" s="28">
        <f>SUMIF(记账凭证!$G$3:$G$507,A351,记账凭证!$J$3:$J$507)</f>
        <v>2200</v>
      </c>
      <c r="G351" s="28"/>
      <c r="H351" s="28"/>
    </row>
    <row r="352" spans="1:8" ht="18" customHeight="1">
      <c r="C352" s="29"/>
      <c r="D352" s="29"/>
      <c r="E352" s="29">
        <f>SUM(E4:E351)</f>
        <v>36337293.059999987</v>
      </c>
      <c r="F352" s="29">
        <f>SUM(F4:F351)</f>
        <v>36337293.060000002</v>
      </c>
      <c r="G352" s="29"/>
    </row>
    <row r="354" spans="5:6" ht="18" customHeight="1">
      <c r="E354" s="29"/>
      <c r="F354" s="29"/>
    </row>
    <row r="355" spans="5:6" ht="18" customHeight="1">
      <c r="E355" s="29"/>
      <c r="F355" s="29"/>
    </row>
  </sheetData>
  <mergeCells count="6">
    <mergeCell ref="A1:H1"/>
    <mergeCell ref="A2:A3"/>
    <mergeCell ref="B2:B3"/>
    <mergeCell ref="C2:D2"/>
    <mergeCell ref="E2:F2"/>
    <mergeCell ref="G2:H2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10" sqref="B10"/>
    </sheetView>
  </sheetViews>
  <sheetFormatPr defaultRowHeight="25.5" customHeight="1"/>
  <cols>
    <col min="1" max="1" width="5" style="84" customWidth="1"/>
    <col min="2" max="2" width="74.75" style="84" bestFit="1" customWidth="1"/>
    <col min="3" max="16384" width="9" style="84"/>
  </cols>
  <sheetData>
    <row r="1" spans="1:2" ht="25.5" customHeight="1">
      <c r="A1" s="84">
        <v>1</v>
      </c>
      <c r="B1" s="84" t="s">
        <v>1552</v>
      </c>
    </row>
    <row r="2" spans="1:2" ht="25.5" customHeight="1">
      <c r="A2" s="84">
        <v>2</v>
      </c>
      <c r="B2" s="84" t="s">
        <v>1553</v>
      </c>
    </row>
    <row r="3" spans="1:2" ht="25.5" customHeight="1">
      <c r="A3" s="84">
        <v>3</v>
      </c>
      <c r="B3" s="84" t="s">
        <v>1564</v>
      </c>
    </row>
  </sheetData>
  <phoneticPr fontId="1" type="noConversion"/>
  <pageMargins left="0.7" right="0.7" top="0.75" bottom="0.75" header="0.3" footer="0.3"/>
  <pageSetup paperSize="12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49"/>
  <sheetViews>
    <sheetView workbookViewId="0"/>
  </sheetViews>
  <sheetFormatPr defaultRowHeight="18" customHeight="1"/>
  <cols>
    <col min="1" max="1" width="11.75" style="83" customWidth="1"/>
    <col min="2" max="2" width="46.375" style="82" bestFit="1" customWidth="1"/>
    <col min="3" max="16384" width="9" style="82"/>
  </cols>
  <sheetData>
    <row r="1" spans="1:2" s="79" customFormat="1" ht="18" customHeight="1">
      <c r="A1" s="77" t="s">
        <v>514</v>
      </c>
      <c r="B1" s="78" t="s">
        <v>515</v>
      </c>
    </row>
    <row r="2" spans="1:2" ht="18" customHeight="1">
      <c r="A2" s="80" t="s">
        <v>0</v>
      </c>
      <c r="B2" s="81" t="s">
        <v>1</v>
      </c>
    </row>
    <row r="3" spans="1:2" ht="18" customHeight="1">
      <c r="A3" s="80" t="s">
        <v>2</v>
      </c>
      <c r="B3" s="81" t="s">
        <v>4</v>
      </c>
    </row>
    <row r="4" spans="1:2" ht="18" customHeight="1">
      <c r="A4" s="80" t="s">
        <v>517</v>
      </c>
      <c r="B4" s="81" t="s">
        <v>512</v>
      </c>
    </row>
    <row r="5" spans="1:2" ht="18" customHeight="1">
      <c r="A5" s="80" t="s">
        <v>516</v>
      </c>
      <c r="B5" s="81" t="s">
        <v>513</v>
      </c>
    </row>
    <row r="6" spans="1:2" ht="18" customHeight="1">
      <c r="A6" s="80" t="s">
        <v>912</v>
      </c>
      <c r="B6" s="81" t="s">
        <v>913</v>
      </c>
    </row>
    <row r="7" spans="1:2" ht="18" customHeight="1">
      <c r="A7" s="80" t="s">
        <v>3</v>
      </c>
      <c r="B7" s="81" t="s">
        <v>5</v>
      </c>
    </row>
    <row r="8" spans="1:2" ht="18" customHeight="1">
      <c r="A8" s="80" t="s">
        <v>6</v>
      </c>
      <c r="B8" s="81" t="s">
        <v>7</v>
      </c>
    </row>
    <row r="9" spans="1:2" ht="18" customHeight="1">
      <c r="A9" s="80" t="s">
        <v>8</v>
      </c>
      <c r="B9" s="81" t="s">
        <v>11</v>
      </c>
    </row>
    <row r="10" spans="1:2" ht="18" customHeight="1">
      <c r="A10" s="80" t="s">
        <v>9</v>
      </c>
      <c r="B10" s="81" t="s">
        <v>12</v>
      </c>
    </row>
    <row r="11" spans="1:2" ht="18" customHeight="1">
      <c r="A11" s="80" t="s">
        <v>10</v>
      </c>
      <c r="B11" s="81" t="s">
        <v>13</v>
      </c>
    </row>
    <row r="12" spans="1:2" ht="18" customHeight="1">
      <c r="A12" s="80" t="s">
        <v>14</v>
      </c>
      <c r="B12" s="81" t="s">
        <v>15</v>
      </c>
    </row>
    <row r="13" spans="1:2" ht="18" customHeight="1">
      <c r="A13" s="80" t="s">
        <v>16</v>
      </c>
      <c r="B13" s="81" t="s">
        <v>17</v>
      </c>
    </row>
    <row r="14" spans="1:2" ht="18" customHeight="1">
      <c r="A14" s="80" t="s">
        <v>19</v>
      </c>
      <c r="B14" s="81" t="s">
        <v>20</v>
      </c>
    </row>
    <row r="15" spans="1:2" ht="18" customHeight="1">
      <c r="A15" s="80" t="s">
        <v>22</v>
      </c>
      <c r="B15" s="81" t="s">
        <v>21</v>
      </c>
    </row>
    <row r="16" spans="1:2" ht="18" customHeight="1">
      <c r="A16" s="80" t="s">
        <v>18</v>
      </c>
      <c r="B16" s="81" t="s">
        <v>23</v>
      </c>
    </row>
    <row r="17" spans="1:2" ht="18" customHeight="1">
      <c r="A17" s="80" t="s">
        <v>24</v>
      </c>
      <c r="B17" s="81" t="s">
        <v>26</v>
      </c>
    </row>
    <row r="18" spans="1:2" ht="18" customHeight="1">
      <c r="A18" s="80" t="s">
        <v>25</v>
      </c>
      <c r="B18" s="81" t="s">
        <v>27</v>
      </c>
    </row>
    <row r="19" spans="1:2" ht="18" customHeight="1">
      <c r="A19" s="80" t="s">
        <v>28</v>
      </c>
      <c r="B19" s="81" t="s">
        <v>29</v>
      </c>
    </row>
    <row r="20" spans="1:2" ht="18" customHeight="1">
      <c r="A20" s="80" t="s">
        <v>30</v>
      </c>
      <c r="B20" s="81" t="s">
        <v>32</v>
      </c>
    </row>
    <row r="21" spans="1:2" ht="18" customHeight="1">
      <c r="A21" s="80" t="s">
        <v>31</v>
      </c>
      <c r="B21" s="81" t="s">
        <v>33</v>
      </c>
    </row>
    <row r="22" spans="1:2" ht="18" customHeight="1">
      <c r="A22" s="80" t="s">
        <v>34</v>
      </c>
      <c r="B22" s="81" t="s">
        <v>35</v>
      </c>
    </row>
    <row r="23" spans="1:2" ht="18" customHeight="1">
      <c r="A23" s="80" t="s">
        <v>36</v>
      </c>
      <c r="B23" s="81" t="s">
        <v>42</v>
      </c>
    </row>
    <row r="24" spans="1:2" ht="18" customHeight="1">
      <c r="A24" s="80" t="s">
        <v>37</v>
      </c>
      <c r="B24" s="81" t="s">
        <v>43</v>
      </c>
    </row>
    <row r="25" spans="1:2" ht="18" customHeight="1">
      <c r="A25" s="80" t="s">
        <v>38</v>
      </c>
      <c r="B25" s="81" t="s">
        <v>44</v>
      </c>
    </row>
    <row r="26" spans="1:2" ht="18" customHeight="1">
      <c r="A26" s="80" t="s">
        <v>39</v>
      </c>
      <c r="B26" s="81" t="s">
        <v>45</v>
      </c>
    </row>
    <row r="27" spans="1:2" ht="18" customHeight="1">
      <c r="A27" s="80" t="s">
        <v>40</v>
      </c>
      <c r="B27" s="81" t="s">
        <v>46</v>
      </c>
    </row>
    <row r="28" spans="1:2" ht="18" customHeight="1">
      <c r="A28" s="80" t="s">
        <v>41</v>
      </c>
      <c r="B28" s="81" t="s">
        <v>47</v>
      </c>
    </row>
    <row r="29" spans="1:2" ht="18" customHeight="1">
      <c r="A29" s="80" t="s">
        <v>1069</v>
      </c>
      <c r="B29" s="81" t="s">
        <v>998</v>
      </c>
    </row>
    <row r="30" spans="1:2" ht="18" customHeight="1">
      <c r="A30" s="80" t="s">
        <v>599</v>
      </c>
      <c r="B30" s="81" t="s">
        <v>600</v>
      </c>
    </row>
    <row r="31" spans="1:2" ht="18" customHeight="1">
      <c r="A31" s="80" t="s">
        <v>658</v>
      </c>
      <c r="B31" s="81" t="s">
        <v>659</v>
      </c>
    </row>
    <row r="32" spans="1:2" ht="18" customHeight="1">
      <c r="A32" s="80" t="s">
        <v>769</v>
      </c>
      <c r="B32" s="81" t="s">
        <v>770</v>
      </c>
    </row>
    <row r="33" spans="1:2" ht="18" customHeight="1">
      <c r="A33" s="80" t="s">
        <v>48</v>
      </c>
      <c r="B33" s="81" t="s">
        <v>51</v>
      </c>
    </row>
    <row r="34" spans="1:2" ht="18" customHeight="1">
      <c r="A34" s="80" t="s">
        <v>49</v>
      </c>
      <c r="B34" s="81" t="s">
        <v>52</v>
      </c>
    </row>
    <row r="35" spans="1:2" ht="18" customHeight="1">
      <c r="A35" s="80" t="s">
        <v>50</v>
      </c>
      <c r="B35" s="81" t="s">
        <v>53</v>
      </c>
    </row>
    <row r="36" spans="1:2" ht="18" customHeight="1">
      <c r="A36" s="80" t="s">
        <v>875</v>
      </c>
      <c r="B36" s="81" t="s">
        <v>876</v>
      </c>
    </row>
    <row r="37" spans="1:2" ht="18" customHeight="1">
      <c r="A37" s="80" t="s">
        <v>54</v>
      </c>
      <c r="B37" s="81" t="s">
        <v>57</v>
      </c>
    </row>
    <row r="38" spans="1:2" ht="18" customHeight="1">
      <c r="A38" s="80" t="s">
        <v>55</v>
      </c>
      <c r="B38" s="81" t="s">
        <v>59</v>
      </c>
    </row>
    <row r="39" spans="1:2" ht="18" customHeight="1">
      <c r="A39" s="80" t="s">
        <v>56</v>
      </c>
      <c r="B39" s="81" t="s">
        <v>58</v>
      </c>
    </row>
    <row r="40" spans="1:2" ht="18" customHeight="1">
      <c r="A40" s="80" t="s">
        <v>60</v>
      </c>
      <c r="B40" s="81" t="s">
        <v>61</v>
      </c>
    </row>
    <row r="41" spans="1:2" ht="18" customHeight="1">
      <c r="A41" s="80" t="s">
        <v>62</v>
      </c>
      <c r="B41" s="81" t="s">
        <v>63</v>
      </c>
    </row>
    <row r="42" spans="1:2" ht="18" customHeight="1">
      <c r="A42" s="80" t="s">
        <v>64</v>
      </c>
      <c r="B42" s="81" t="s">
        <v>65</v>
      </c>
    </row>
    <row r="43" spans="1:2" ht="18" customHeight="1">
      <c r="A43" s="80" t="s">
        <v>66</v>
      </c>
      <c r="B43" s="81" t="s">
        <v>74</v>
      </c>
    </row>
    <row r="44" spans="1:2" ht="18" customHeight="1">
      <c r="A44" s="80" t="s">
        <v>67</v>
      </c>
      <c r="B44" s="81" t="s">
        <v>75</v>
      </c>
    </row>
    <row r="45" spans="1:2" ht="18" customHeight="1">
      <c r="A45" s="80" t="s">
        <v>68</v>
      </c>
      <c r="B45" s="81" t="s">
        <v>76</v>
      </c>
    </row>
    <row r="46" spans="1:2" ht="18" customHeight="1">
      <c r="A46" s="80" t="s">
        <v>69</v>
      </c>
      <c r="B46" s="81" t="s">
        <v>77</v>
      </c>
    </row>
    <row r="47" spans="1:2" ht="18" customHeight="1">
      <c r="A47" s="80" t="s">
        <v>70</v>
      </c>
      <c r="B47" s="81" t="s">
        <v>78</v>
      </c>
    </row>
    <row r="48" spans="1:2" ht="18" customHeight="1">
      <c r="A48" s="80" t="s">
        <v>71</v>
      </c>
      <c r="B48" s="81" t="s">
        <v>79</v>
      </c>
    </row>
    <row r="49" spans="1:2" ht="18" customHeight="1">
      <c r="A49" s="80" t="s">
        <v>72</v>
      </c>
      <c r="B49" s="81" t="s">
        <v>80</v>
      </c>
    </row>
    <row r="50" spans="1:2" ht="18" customHeight="1">
      <c r="A50" s="80" t="s">
        <v>73</v>
      </c>
      <c r="B50" s="81" t="s">
        <v>81</v>
      </c>
    </row>
    <row r="51" spans="1:2" ht="18" customHeight="1">
      <c r="A51" s="80" t="s">
        <v>754</v>
      </c>
      <c r="B51" s="81" t="s">
        <v>755</v>
      </c>
    </row>
    <row r="52" spans="1:2" ht="18" customHeight="1">
      <c r="A52" s="80" t="s">
        <v>82</v>
      </c>
      <c r="B52" s="81" t="s">
        <v>83</v>
      </c>
    </row>
    <row r="53" spans="1:2" ht="18" customHeight="1">
      <c r="A53" s="80" t="s">
        <v>508</v>
      </c>
      <c r="B53" s="81" t="s">
        <v>509</v>
      </c>
    </row>
    <row r="54" spans="1:2" ht="18" customHeight="1">
      <c r="A54" s="80" t="s">
        <v>1173</v>
      </c>
      <c r="B54" s="81" t="s">
        <v>1562</v>
      </c>
    </row>
    <row r="55" spans="1:2" ht="18" customHeight="1">
      <c r="A55" s="80" t="s">
        <v>1174</v>
      </c>
      <c r="B55" s="81" t="s">
        <v>1176</v>
      </c>
    </row>
    <row r="56" spans="1:2" ht="18" customHeight="1">
      <c r="A56" s="80" t="s">
        <v>84</v>
      </c>
      <c r="B56" s="81" t="s">
        <v>85</v>
      </c>
    </row>
    <row r="57" spans="1:2" ht="18" customHeight="1">
      <c r="A57" s="80" t="s">
        <v>86</v>
      </c>
      <c r="B57" s="81" t="s">
        <v>558</v>
      </c>
    </row>
    <row r="58" spans="1:2" ht="18" customHeight="1">
      <c r="A58" s="80" t="s">
        <v>87</v>
      </c>
      <c r="B58" s="81" t="s">
        <v>90</v>
      </c>
    </row>
    <row r="59" spans="1:2" ht="18" customHeight="1">
      <c r="A59" s="80" t="s">
        <v>88</v>
      </c>
      <c r="B59" s="81" t="s">
        <v>732</v>
      </c>
    </row>
    <row r="60" spans="1:2" ht="18" customHeight="1">
      <c r="A60" s="80" t="s">
        <v>89</v>
      </c>
      <c r="B60" s="81" t="s">
        <v>733</v>
      </c>
    </row>
    <row r="61" spans="1:2" ht="18" customHeight="1">
      <c r="A61" s="80" t="s">
        <v>91</v>
      </c>
      <c r="B61" s="81" t="s">
        <v>584</v>
      </c>
    </row>
    <row r="62" spans="1:2" ht="18" customHeight="1">
      <c r="A62" s="80" t="s">
        <v>731</v>
      </c>
      <c r="B62" s="81" t="s">
        <v>1314</v>
      </c>
    </row>
    <row r="63" spans="1:2" ht="18" customHeight="1">
      <c r="A63" s="80" t="s">
        <v>739</v>
      </c>
      <c r="B63" s="81" t="s">
        <v>740</v>
      </c>
    </row>
    <row r="64" spans="1:2" ht="18" customHeight="1">
      <c r="A64" s="80" t="s">
        <v>839</v>
      </c>
      <c r="B64" s="81" t="s">
        <v>1315</v>
      </c>
    </row>
    <row r="65" spans="1:2" ht="18" customHeight="1">
      <c r="A65" s="80" t="s">
        <v>92</v>
      </c>
      <c r="B65" s="81" t="s">
        <v>93</v>
      </c>
    </row>
    <row r="66" spans="1:2" ht="18" customHeight="1">
      <c r="A66" s="80" t="s">
        <v>435</v>
      </c>
      <c r="B66" s="81" t="s">
        <v>436</v>
      </c>
    </row>
    <row r="67" spans="1:2" ht="18" customHeight="1">
      <c r="A67" s="80" t="s">
        <v>437</v>
      </c>
      <c r="B67" s="81" t="s">
        <v>439</v>
      </c>
    </row>
    <row r="68" spans="1:2" ht="18" customHeight="1">
      <c r="A68" s="80" t="s">
        <v>438</v>
      </c>
      <c r="B68" s="81" t="s">
        <v>530</v>
      </c>
    </row>
    <row r="69" spans="1:2" ht="18" customHeight="1">
      <c r="A69" s="80" t="s">
        <v>440</v>
      </c>
      <c r="B69" s="81" t="s">
        <v>441</v>
      </c>
    </row>
    <row r="70" spans="1:2" ht="18" customHeight="1">
      <c r="A70" s="80" t="s">
        <v>444</v>
      </c>
      <c r="B70" s="81" t="s">
        <v>443</v>
      </c>
    </row>
    <row r="71" spans="1:2" ht="18" customHeight="1">
      <c r="A71" s="80" t="s">
        <v>445</v>
      </c>
      <c r="B71" s="81" t="s">
        <v>442</v>
      </c>
    </row>
    <row r="72" spans="1:2" ht="18" customHeight="1">
      <c r="A72" s="80" t="s">
        <v>446</v>
      </c>
      <c r="B72" s="81" t="s">
        <v>448</v>
      </c>
    </row>
    <row r="73" spans="1:2" ht="18" customHeight="1">
      <c r="A73" s="80" t="s">
        <v>447</v>
      </c>
      <c r="B73" s="81" t="s">
        <v>449</v>
      </c>
    </row>
    <row r="74" spans="1:2" ht="18" customHeight="1">
      <c r="A74" s="80" t="s">
        <v>450</v>
      </c>
      <c r="B74" s="81" t="s">
        <v>451</v>
      </c>
    </row>
    <row r="75" spans="1:2" ht="18" customHeight="1">
      <c r="A75" s="80" t="s">
        <v>452</v>
      </c>
      <c r="B75" s="81" t="s">
        <v>453</v>
      </c>
    </row>
    <row r="76" spans="1:2" ht="18" customHeight="1">
      <c r="A76" s="80" t="s">
        <v>455</v>
      </c>
      <c r="B76" s="81" t="s">
        <v>454</v>
      </c>
    </row>
    <row r="77" spans="1:2" ht="18" customHeight="1">
      <c r="A77" s="80" t="s">
        <v>456</v>
      </c>
      <c r="B77" s="81" t="s">
        <v>557</v>
      </c>
    </row>
    <row r="78" spans="1:2" ht="18" customHeight="1">
      <c r="A78" s="80" t="s">
        <v>623</v>
      </c>
      <c r="B78" s="81" t="s">
        <v>624</v>
      </c>
    </row>
    <row r="79" spans="1:2" ht="18" customHeight="1">
      <c r="A79" s="80" t="s">
        <v>94</v>
      </c>
      <c r="B79" s="81" t="s">
        <v>95</v>
      </c>
    </row>
    <row r="80" spans="1:2" ht="18" customHeight="1">
      <c r="A80" s="80" t="s">
        <v>479</v>
      </c>
      <c r="B80" s="81" t="s">
        <v>480</v>
      </c>
    </row>
    <row r="81" spans="1:2" ht="18" customHeight="1">
      <c r="A81" s="80" t="s">
        <v>481</v>
      </c>
      <c r="B81" s="81" t="s">
        <v>483</v>
      </c>
    </row>
    <row r="82" spans="1:2" ht="18" customHeight="1">
      <c r="A82" s="80" t="s">
        <v>482</v>
      </c>
      <c r="B82" s="81" t="s">
        <v>484</v>
      </c>
    </row>
    <row r="83" spans="1:2" ht="18" customHeight="1">
      <c r="A83" s="80" t="s">
        <v>485</v>
      </c>
      <c r="B83" s="81" t="s">
        <v>486</v>
      </c>
    </row>
    <row r="84" spans="1:2" ht="18" customHeight="1">
      <c r="A84" s="80" t="s">
        <v>487</v>
      </c>
      <c r="B84" s="81" t="s">
        <v>489</v>
      </c>
    </row>
    <row r="85" spans="1:2" ht="18" customHeight="1">
      <c r="A85" s="80" t="s">
        <v>488</v>
      </c>
      <c r="B85" s="81" t="s">
        <v>490</v>
      </c>
    </row>
    <row r="86" spans="1:2" ht="18" customHeight="1">
      <c r="A86" s="80" t="s">
        <v>496</v>
      </c>
      <c r="B86" s="81" t="s">
        <v>491</v>
      </c>
    </row>
    <row r="87" spans="1:2" ht="18" customHeight="1">
      <c r="A87" s="80" t="s">
        <v>497</v>
      </c>
      <c r="B87" s="81" t="s">
        <v>492</v>
      </c>
    </row>
    <row r="88" spans="1:2" ht="18" customHeight="1">
      <c r="A88" s="80" t="s">
        <v>498</v>
      </c>
      <c r="B88" s="81" t="s">
        <v>493</v>
      </c>
    </row>
    <row r="89" spans="1:2" ht="18" customHeight="1">
      <c r="A89" s="80" t="s">
        <v>499</v>
      </c>
      <c r="B89" s="81" t="s">
        <v>494</v>
      </c>
    </row>
    <row r="90" spans="1:2" ht="18" customHeight="1">
      <c r="A90" s="80" t="s">
        <v>500</v>
      </c>
      <c r="B90" s="81" t="s">
        <v>495</v>
      </c>
    </row>
    <row r="91" spans="1:2" ht="18" customHeight="1">
      <c r="A91" s="80" t="s">
        <v>501</v>
      </c>
      <c r="B91" s="81" t="s">
        <v>502</v>
      </c>
    </row>
    <row r="92" spans="1:2" ht="18" customHeight="1">
      <c r="A92" s="80" t="s">
        <v>505</v>
      </c>
      <c r="B92" s="81" t="s">
        <v>503</v>
      </c>
    </row>
    <row r="93" spans="1:2" ht="18" customHeight="1">
      <c r="A93" s="80" t="s">
        <v>559</v>
      </c>
      <c r="B93" s="81" t="s">
        <v>504</v>
      </c>
    </row>
    <row r="94" spans="1:2" ht="18" customHeight="1">
      <c r="A94" s="80" t="s">
        <v>96</v>
      </c>
      <c r="B94" s="81" t="s">
        <v>97</v>
      </c>
    </row>
    <row r="95" spans="1:2" ht="18" customHeight="1">
      <c r="A95" s="80" t="s">
        <v>471</v>
      </c>
      <c r="B95" s="81" t="s">
        <v>473</v>
      </c>
    </row>
    <row r="96" spans="1:2" ht="18" customHeight="1">
      <c r="A96" s="80" t="s">
        <v>472</v>
      </c>
      <c r="B96" s="81" t="s">
        <v>474</v>
      </c>
    </row>
    <row r="97" spans="1:2" ht="18" customHeight="1">
      <c r="A97" s="80" t="s">
        <v>929</v>
      </c>
      <c r="B97" s="81" t="s">
        <v>930</v>
      </c>
    </row>
    <row r="98" spans="1:2" ht="18" customHeight="1">
      <c r="A98" s="80" t="s">
        <v>1206</v>
      </c>
      <c r="B98" s="81" t="s">
        <v>1208</v>
      </c>
    </row>
    <row r="99" spans="1:2" ht="18" customHeight="1">
      <c r="A99" s="80" t="s">
        <v>99</v>
      </c>
      <c r="B99" s="81" t="s">
        <v>98</v>
      </c>
    </row>
    <row r="100" spans="1:2" ht="18" customHeight="1">
      <c r="A100" s="80" t="s">
        <v>100</v>
      </c>
      <c r="B100" s="81" t="s">
        <v>101</v>
      </c>
    </row>
    <row r="101" spans="1:2" ht="18" customHeight="1">
      <c r="A101" s="80" t="s">
        <v>102</v>
      </c>
      <c r="B101" s="81" t="s">
        <v>103</v>
      </c>
    </row>
    <row r="102" spans="1:2" ht="18" customHeight="1">
      <c r="A102" s="80" t="s">
        <v>475</v>
      </c>
      <c r="B102" s="81" t="s">
        <v>477</v>
      </c>
    </row>
    <row r="103" spans="1:2" ht="18" customHeight="1">
      <c r="A103" s="80" t="s">
        <v>476</v>
      </c>
      <c r="B103" s="81" t="s">
        <v>478</v>
      </c>
    </row>
    <row r="104" spans="1:2" ht="18" customHeight="1">
      <c r="A104" s="80" t="s">
        <v>104</v>
      </c>
      <c r="B104" s="81" t="s">
        <v>105</v>
      </c>
    </row>
    <row r="105" spans="1:2" ht="18" customHeight="1">
      <c r="A105" s="80" t="s">
        <v>457</v>
      </c>
      <c r="B105" s="81" t="s">
        <v>458</v>
      </c>
    </row>
    <row r="106" spans="1:2" ht="18" customHeight="1">
      <c r="A106" s="80" t="s">
        <v>459</v>
      </c>
      <c r="B106" s="81" t="s">
        <v>460</v>
      </c>
    </row>
    <row r="107" spans="1:2" ht="18" customHeight="1">
      <c r="A107" s="80" t="s">
        <v>461</v>
      </c>
      <c r="B107" s="81" t="s">
        <v>462</v>
      </c>
    </row>
    <row r="108" spans="1:2" ht="18" customHeight="1">
      <c r="A108" s="80" t="s">
        <v>466</v>
      </c>
      <c r="B108" s="81" t="s">
        <v>463</v>
      </c>
    </row>
    <row r="109" spans="1:2" ht="18" customHeight="1">
      <c r="A109" s="80" t="s">
        <v>467</v>
      </c>
      <c r="B109" s="81" t="s">
        <v>464</v>
      </c>
    </row>
    <row r="110" spans="1:2" ht="18" customHeight="1">
      <c r="A110" s="80" t="s">
        <v>468</v>
      </c>
      <c r="B110" s="81" t="s">
        <v>465</v>
      </c>
    </row>
    <row r="111" spans="1:2" ht="18" customHeight="1">
      <c r="A111" s="80" t="s">
        <v>469</v>
      </c>
      <c r="B111" s="81" t="s">
        <v>470</v>
      </c>
    </row>
    <row r="112" spans="1:2" ht="18" customHeight="1">
      <c r="A112" s="80" t="s">
        <v>106</v>
      </c>
      <c r="B112" s="81" t="s">
        <v>107</v>
      </c>
    </row>
    <row r="113" spans="1:2" ht="18" customHeight="1">
      <c r="A113" s="80" t="s">
        <v>506</v>
      </c>
      <c r="B113" s="81" t="s">
        <v>507</v>
      </c>
    </row>
    <row r="114" spans="1:2" ht="18" customHeight="1">
      <c r="A114" s="80" t="s">
        <v>108</v>
      </c>
      <c r="B114" s="81" t="s">
        <v>109</v>
      </c>
    </row>
    <row r="115" spans="1:2" ht="18" customHeight="1">
      <c r="A115" s="80" t="s">
        <v>110</v>
      </c>
      <c r="B115" s="81" t="s">
        <v>114</v>
      </c>
    </row>
    <row r="116" spans="1:2" ht="18" customHeight="1">
      <c r="A116" s="80" t="s">
        <v>111</v>
      </c>
      <c r="B116" s="81" t="s">
        <v>115</v>
      </c>
    </row>
    <row r="117" spans="1:2" ht="18" customHeight="1">
      <c r="A117" s="80" t="s">
        <v>112</v>
      </c>
      <c r="B117" s="81" t="s">
        <v>116</v>
      </c>
    </row>
    <row r="118" spans="1:2" ht="18" customHeight="1">
      <c r="A118" s="80" t="s">
        <v>113</v>
      </c>
      <c r="B118" s="81" t="s">
        <v>117</v>
      </c>
    </row>
    <row r="119" spans="1:2" ht="18" customHeight="1">
      <c r="A119" s="80" t="s">
        <v>118</v>
      </c>
      <c r="B119" s="81" t="s">
        <v>119</v>
      </c>
    </row>
    <row r="120" spans="1:2" ht="18" customHeight="1">
      <c r="A120" s="80" t="s">
        <v>842</v>
      </c>
      <c r="B120" s="81" t="s">
        <v>843</v>
      </c>
    </row>
    <row r="121" spans="1:2" ht="18" customHeight="1">
      <c r="A121" s="80" t="s">
        <v>845</v>
      </c>
      <c r="B121" s="81" t="s">
        <v>847</v>
      </c>
    </row>
    <row r="122" spans="1:2" ht="18" customHeight="1">
      <c r="A122" s="80" t="s">
        <v>846</v>
      </c>
      <c r="B122" s="81" t="s">
        <v>848</v>
      </c>
    </row>
    <row r="123" spans="1:2" ht="18" customHeight="1">
      <c r="A123" s="80" t="s">
        <v>120</v>
      </c>
      <c r="B123" s="81" t="s">
        <v>121</v>
      </c>
    </row>
    <row r="124" spans="1:2" ht="18" customHeight="1">
      <c r="A124" s="80" t="s">
        <v>122</v>
      </c>
      <c r="B124" s="81" t="s">
        <v>126</v>
      </c>
    </row>
    <row r="125" spans="1:2" ht="18" customHeight="1">
      <c r="A125" s="80" t="s">
        <v>123</v>
      </c>
      <c r="B125" s="81" t="s">
        <v>127</v>
      </c>
    </row>
    <row r="126" spans="1:2" ht="18" customHeight="1">
      <c r="A126" s="80" t="s">
        <v>124</v>
      </c>
      <c r="B126" s="81" t="s">
        <v>128</v>
      </c>
    </row>
    <row r="127" spans="1:2" ht="18" customHeight="1">
      <c r="A127" s="80" t="s">
        <v>125</v>
      </c>
      <c r="B127" s="81" t="s">
        <v>129</v>
      </c>
    </row>
    <row r="128" spans="1:2" ht="18" customHeight="1">
      <c r="A128" s="80" t="s">
        <v>130</v>
      </c>
      <c r="B128" s="81" t="s">
        <v>131</v>
      </c>
    </row>
    <row r="129" spans="1:2" ht="18" customHeight="1">
      <c r="A129" s="80" t="s">
        <v>397</v>
      </c>
      <c r="B129" s="81" t="s">
        <v>398</v>
      </c>
    </row>
    <row r="130" spans="1:2" ht="18" customHeight="1">
      <c r="A130" s="80" t="s">
        <v>399</v>
      </c>
      <c r="B130" s="81" t="s">
        <v>402</v>
      </c>
    </row>
    <row r="131" spans="1:2" ht="18" customHeight="1">
      <c r="A131" s="80" t="s">
        <v>400</v>
      </c>
      <c r="B131" s="81" t="s">
        <v>403</v>
      </c>
    </row>
    <row r="132" spans="1:2" ht="18" customHeight="1">
      <c r="A132" s="80" t="s">
        <v>401</v>
      </c>
      <c r="B132" s="81" t="s">
        <v>404</v>
      </c>
    </row>
    <row r="133" spans="1:2" ht="18" customHeight="1">
      <c r="A133" s="80" t="s">
        <v>405</v>
      </c>
      <c r="B133" s="81" t="s">
        <v>406</v>
      </c>
    </row>
    <row r="134" spans="1:2" ht="18" customHeight="1">
      <c r="A134" s="80" t="s">
        <v>407</v>
      </c>
      <c r="B134" s="81" t="s">
        <v>409</v>
      </c>
    </row>
    <row r="135" spans="1:2" ht="18" customHeight="1">
      <c r="A135" s="80" t="s">
        <v>408</v>
      </c>
      <c r="B135" s="81" t="s">
        <v>410</v>
      </c>
    </row>
    <row r="136" spans="1:2" ht="18" customHeight="1">
      <c r="A136" s="80" t="s">
        <v>411</v>
      </c>
      <c r="B136" s="81" t="s">
        <v>412</v>
      </c>
    </row>
    <row r="137" spans="1:2" ht="18" customHeight="1">
      <c r="A137" s="80" t="s">
        <v>413</v>
      </c>
      <c r="B137" s="81" t="s">
        <v>416</v>
      </c>
    </row>
    <row r="138" spans="1:2" ht="18" customHeight="1">
      <c r="A138" s="80" t="s">
        <v>414</v>
      </c>
      <c r="B138" s="81" t="s">
        <v>417</v>
      </c>
    </row>
    <row r="139" spans="1:2" ht="18" customHeight="1">
      <c r="A139" s="80" t="s">
        <v>415</v>
      </c>
      <c r="B139" s="81" t="s">
        <v>418</v>
      </c>
    </row>
    <row r="140" spans="1:2" ht="18" customHeight="1">
      <c r="A140" s="80" t="s">
        <v>419</v>
      </c>
      <c r="B140" s="81" t="s">
        <v>420</v>
      </c>
    </row>
    <row r="141" spans="1:2" ht="18" customHeight="1">
      <c r="A141" s="80" t="s">
        <v>421</v>
      </c>
      <c r="B141" s="81" t="s">
        <v>422</v>
      </c>
    </row>
    <row r="142" spans="1:2" ht="18" customHeight="1">
      <c r="A142" s="80" t="s">
        <v>425</v>
      </c>
      <c r="B142" s="81" t="s">
        <v>423</v>
      </c>
    </row>
    <row r="143" spans="1:2" ht="18" customHeight="1">
      <c r="A143" s="80" t="s">
        <v>426</v>
      </c>
      <c r="B143" s="81" t="s">
        <v>424</v>
      </c>
    </row>
    <row r="144" spans="1:2" ht="18" customHeight="1">
      <c r="A144" s="80" t="s">
        <v>132</v>
      </c>
      <c r="B144" s="81" t="s">
        <v>133</v>
      </c>
    </row>
    <row r="145" spans="1:2" ht="18" customHeight="1">
      <c r="A145" s="80" t="s">
        <v>811</v>
      </c>
      <c r="B145" s="81" t="s">
        <v>796</v>
      </c>
    </row>
    <row r="146" spans="1:2" ht="18" customHeight="1">
      <c r="A146" s="80" t="s">
        <v>812</v>
      </c>
      <c r="B146" s="81" t="s">
        <v>797</v>
      </c>
    </row>
    <row r="147" spans="1:2" ht="18" customHeight="1">
      <c r="A147" s="80" t="s">
        <v>813</v>
      </c>
      <c r="B147" s="81" t="s">
        <v>798</v>
      </c>
    </row>
    <row r="148" spans="1:2" ht="18" customHeight="1">
      <c r="A148" s="80" t="s">
        <v>814</v>
      </c>
      <c r="B148" s="81" t="s">
        <v>799</v>
      </c>
    </row>
    <row r="149" spans="1:2" ht="18" customHeight="1">
      <c r="A149" s="80" t="s">
        <v>815</v>
      </c>
      <c r="B149" s="81" t="s">
        <v>800</v>
      </c>
    </row>
    <row r="150" spans="1:2" ht="18" customHeight="1">
      <c r="A150" s="80" t="s">
        <v>816</v>
      </c>
      <c r="B150" s="81" t="s">
        <v>801</v>
      </c>
    </row>
    <row r="151" spans="1:2" ht="18" customHeight="1">
      <c r="A151" s="80" t="s">
        <v>817</v>
      </c>
      <c r="B151" s="81" t="s">
        <v>802</v>
      </c>
    </row>
    <row r="152" spans="1:2" ht="18" customHeight="1">
      <c r="A152" s="80" t="s">
        <v>818</v>
      </c>
      <c r="B152" s="81" t="s">
        <v>803</v>
      </c>
    </row>
    <row r="153" spans="1:2" ht="18" customHeight="1">
      <c r="A153" s="80" t="s">
        <v>819</v>
      </c>
      <c r="B153" s="81" t="s">
        <v>804</v>
      </c>
    </row>
    <row r="154" spans="1:2" ht="18" customHeight="1">
      <c r="A154" s="80" t="s">
        <v>820</v>
      </c>
      <c r="B154" s="81" t="s">
        <v>805</v>
      </c>
    </row>
    <row r="155" spans="1:2" ht="18" customHeight="1">
      <c r="A155" s="80" t="s">
        <v>821</v>
      </c>
      <c r="B155" s="81" t="s">
        <v>806</v>
      </c>
    </row>
    <row r="156" spans="1:2" ht="18" customHeight="1">
      <c r="A156" s="80" t="s">
        <v>822</v>
      </c>
      <c r="B156" s="81" t="s">
        <v>807</v>
      </c>
    </row>
    <row r="157" spans="1:2" ht="18" customHeight="1">
      <c r="A157" s="80" t="s">
        <v>823</v>
      </c>
      <c r="B157" s="81" t="s">
        <v>808</v>
      </c>
    </row>
    <row r="158" spans="1:2" ht="18" customHeight="1">
      <c r="A158" s="80" t="s">
        <v>824</v>
      </c>
      <c r="B158" s="81" t="s">
        <v>809</v>
      </c>
    </row>
    <row r="159" spans="1:2" ht="18" customHeight="1">
      <c r="A159" s="80" t="s">
        <v>825</v>
      </c>
      <c r="B159" s="81" t="s">
        <v>810</v>
      </c>
    </row>
    <row r="160" spans="1:2" ht="18" customHeight="1">
      <c r="A160" s="80" t="s">
        <v>134</v>
      </c>
      <c r="B160" s="81" t="s">
        <v>135</v>
      </c>
    </row>
    <row r="161" spans="1:2" ht="18" customHeight="1">
      <c r="A161" s="80" t="s">
        <v>136</v>
      </c>
      <c r="B161" s="81" t="s">
        <v>137</v>
      </c>
    </row>
    <row r="162" spans="1:2" ht="18" customHeight="1">
      <c r="A162" s="80" t="s">
        <v>138</v>
      </c>
      <c r="B162" s="81" t="s">
        <v>139</v>
      </c>
    </row>
    <row r="163" spans="1:2" ht="18" customHeight="1">
      <c r="A163" s="80" t="s">
        <v>140</v>
      </c>
      <c r="B163" s="81" t="s">
        <v>141</v>
      </c>
    </row>
    <row r="164" spans="1:2" ht="18" customHeight="1">
      <c r="A164" s="80" t="s">
        <v>142</v>
      </c>
      <c r="B164" s="81" t="s">
        <v>144</v>
      </c>
    </row>
    <row r="165" spans="1:2" ht="18" customHeight="1">
      <c r="A165" s="80" t="s">
        <v>143</v>
      </c>
      <c r="B165" s="81" t="s">
        <v>145</v>
      </c>
    </row>
    <row r="166" spans="1:2" ht="18" customHeight="1">
      <c r="A166" s="80" t="s">
        <v>146</v>
      </c>
      <c r="B166" s="81" t="s">
        <v>147</v>
      </c>
    </row>
    <row r="167" spans="1:2" ht="18" customHeight="1">
      <c r="A167" s="80" t="s">
        <v>148</v>
      </c>
      <c r="B167" s="81" t="s">
        <v>150</v>
      </c>
    </row>
    <row r="168" spans="1:2" ht="18" customHeight="1">
      <c r="A168" s="80" t="s">
        <v>149</v>
      </c>
      <c r="B168" s="81" t="s">
        <v>151</v>
      </c>
    </row>
    <row r="169" spans="1:2" ht="18" customHeight="1">
      <c r="A169" s="80" t="s">
        <v>152</v>
      </c>
      <c r="B169" s="81" t="s">
        <v>153</v>
      </c>
    </row>
    <row r="170" spans="1:2" ht="18" customHeight="1">
      <c r="A170" s="80" t="s">
        <v>154</v>
      </c>
      <c r="B170" s="81" t="s">
        <v>156</v>
      </c>
    </row>
    <row r="171" spans="1:2" ht="18" customHeight="1">
      <c r="A171" s="80" t="s">
        <v>155</v>
      </c>
      <c r="B171" s="81" t="s">
        <v>157</v>
      </c>
    </row>
    <row r="172" spans="1:2" ht="18" customHeight="1">
      <c r="A172" s="80" t="s">
        <v>158</v>
      </c>
      <c r="B172" s="81" t="s">
        <v>159</v>
      </c>
    </row>
    <row r="173" spans="1:2" ht="18" customHeight="1">
      <c r="A173" s="80" t="s">
        <v>160</v>
      </c>
      <c r="B173" s="81" t="s">
        <v>162</v>
      </c>
    </row>
    <row r="174" spans="1:2" ht="18" customHeight="1">
      <c r="A174" s="80" t="s">
        <v>161</v>
      </c>
      <c r="B174" s="81" t="s">
        <v>163</v>
      </c>
    </row>
    <row r="175" spans="1:2" ht="18" customHeight="1">
      <c r="A175" s="80" t="s">
        <v>164</v>
      </c>
      <c r="B175" s="81" t="s">
        <v>165</v>
      </c>
    </row>
    <row r="176" spans="1:2" ht="18" customHeight="1">
      <c r="A176" s="80" t="s">
        <v>166</v>
      </c>
      <c r="B176" s="81" t="s">
        <v>167</v>
      </c>
    </row>
    <row r="177" spans="1:2" ht="18" customHeight="1">
      <c r="A177" s="80" t="s">
        <v>168</v>
      </c>
      <c r="B177" s="81" t="s">
        <v>169</v>
      </c>
    </row>
    <row r="178" spans="1:2" ht="18" customHeight="1">
      <c r="A178" s="80" t="s">
        <v>170</v>
      </c>
      <c r="B178" s="81" t="s">
        <v>171</v>
      </c>
    </row>
    <row r="179" spans="1:2" ht="18" customHeight="1">
      <c r="A179" s="80" t="s">
        <v>172</v>
      </c>
      <c r="B179" s="81" t="s">
        <v>173</v>
      </c>
    </row>
    <row r="180" spans="1:2" ht="18" customHeight="1">
      <c r="A180" s="80" t="s">
        <v>174</v>
      </c>
      <c r="B180" s="81" t="s">
        <v>175</v>
      </c>
    </row>
    <row r="181" spans="1:2" ht="18" customHeight="1">
      <c r="A181" s="80" t="s">
        <v>176</v>
      </c>
      <c r="B181" s="81" t="s">
        <v>177</v>
      </c>
    </row>
    <row r="182" spans="1:2" ht="18" customHeight="1">
      <c r="A182" s="80" t="s">
        <v>510</v>
      </c>
      <c r="B182" s="81" t="s">
        <v>511</v>
      </c>
    </row>
    <row r="183" spans="1:2" ht="18" customHeight="1">
      <c r="A183" s="80" t="s">
        <v>178</v>
      </c>
      <c r="B183" s="81" t="s">
        <v>179</v>
      </c>
    </row>
    <row r="184" spans="1:2" ht="18" customHeight="1">
      <c r="A184" s="80" t="s">
        <v>180</v>
      </c>
      <c r="B184" s="81" t="s">
        <v>181</v>
      </c>
    </row>
    <row r="185" spans="1:2" ht="18" customHeight="1">
      <c r="A185" s="80" t="s">
        <v>1325</v>
      </c>
      <c r="B185" s="81" t="s">
        <v>182</v>
      </c>
    </row>
    <row r="186" spans="1:2" ht="18" customHeight="1">
      <c r="A186" s="80" t="s">
        <v>183</v>
      </c>
      <c r="B186" s="81" t="s">
        <v>184</v>
      </c>
    </row>
    <row r="187" spans="1:2" ht="18" customHeight="1">
      <c r="A187" s="80" t="s">
        <v>185</v>
      </c>
      <c r="B187" s="81" t="s">
        <v>193</v>
      </c>
    </row>
    <row r="188" spans="1:2" ht="18" customHeight="1">
      <c r="A188" s="80" t="s">
        <v>186</v>
      </c>
      <c r="B188" s="81" t="s">
        <v>194</v>
      </c>
    </row>
    <row r="189" spans="1:2" ht="18" customHeight="1">
      <c r="A189" s="80" t="s">
        <v>187</v>
      </c>
      <c r="B189" s="81" t="s">
        <v>195</v>
      </c>
    </row>
    <row r="190" spans="1:2" ht="18" customHeight="1">
      <c r="A190" s="80" t="s">
        <v>188</v>
      </c>
      <c r="B190" s="81" t="s">
        <v>196</v>
      </c>
    </row>
    <row r="191" spans="1:2" ht="18" customHeight="1">
      <c r="A191" s="80" t="s">
        <v>189</v>
      </c>
      <c r="B191" s="81" t="s">
        <v>197</v>
      </c>
    </row>
    <row r="192" spans="1:2" ht="18" customHeight="1">
      <c r="A192" s="80" t="s">
        <v>190</v>
      </c>
      <c r="B192" s="81" t="s">
        <v>198</v>
      </c>
    </row>
    <row r="193" spans="1:2" ht="18" customHeight="1">
      <c r="A193" s="80" t="s">
        <v>191</v>
      </c>
      <c r="B193" s="81" t="s">
        <v>199</v>
      </c>
    </row>
    <row r="194" spans="1:2" ht="18" customHeight="1">
      <c r="A194" s="80" t="s">
        <v>192</v>
      </c>
      <c r="B194" s="81" t="s">
        <v>200</v>
      </c>
    </row>
    <row r="195" spans="1:2" ht="18" customHeight="1">
      <c r="A195" s="80" t="s">
        <v>201</v>
      </c>
      <c r="B195" s="81" t="s">
        <v>202</v>
      </c>
    </row>
    <row r="196" spans="1:2" ht="18" customHeight="1">
      <c r="A196" s="80" t="s">
        <v>203</v>
      </c>
      <c r="B196" s="81" t="s">
        <v>205</v>
      </c>
    </row>
    <row r="197" spans="1:2" ht="18" customHeight="1">
      <c r="A197" s="80" t="s">
        <v>204</v>
      </c>
      <c r="B197" s="81" t="s">
        <v>206</v>
      </c>
    </row>
    <row r="198" spans="1:2" ht="18" customHeight="1">
      <c r="A198" s="80" t="s">
        <v>900</v>
      </c>
      <c r="B198" s="81" t="s">
        <v>901</v>
      </c>
    </row>
    <row r="199" spans="1:2" ht="18" customHeight="1">
      <c r="A199" s="80" t="s">
        <v>207</v>
      </c>
      <c r="B199" s="81" t="s">
        <v>208</v>
      </c>
    </row>
    <row r="200" spans="1:2" ht="18" customHeight="1">
      <c r="A200" s="80" t="s">
        <v>209</v>
      </c>
      <c r="B200" s="81" t="s">
        <v>215</v>
      </c>
    </row>
    <row r="201" spans="1:2" ht="18" customHeight="1">
      <c r="A201" s="80" t="s">
        <v>210</v>
      </c>
      <c r="B201" s="81" t="s">
        <v>216</v>
      </c>
    </row>
    <row r="202" spans="1:2" ht="18" customHeight="1">
      <c r="A202" s="80" t="s">
        <v>211</v>
      </c>
      <c r="B202" s="81" t="s">
        <v>217</v>
      </c>
    </row>
    <row r="203" spans="1:2" ht="18" customHeight="1">
      <c r="A203" s="80" t="s">
        <v>212</v>
      </c>
      <c r="B203" s="81" t="s">
        <v>218</v>
      </c>
    </row>
    <row r="204" spans="1:2" ht="18" customHeight="1">
      <c r="A204" s="80" t="s">
        <v>213</v>
      </c>
      <c r="B204" s="81" t="s">
        <v>219</v>
      </c>
    </row>
    <row r="205" spans="1:2" ht="18" customHeight="1">
      <c r="A205" s="80" t="s">
        <v>214</v>
      </c>
      <c r="B205" s="81" t="s">
        <v>220</v>
      </c>
    </row>
    <row r="206" spans="1:2" ht="18" customHeight="1">
      <c r="A206" s="80" t="s">
        <v>221</v>
      </c>
      <c r="B206" s="81" t="s">
        <v>222</v>
      </c>
    </row>
    <row r="207" spans="1:2" ht="18" customHeight="1">
      <c r="A207" s="80" t="s">
        <v>223</v>
      </c>
      <c r="B207" s="81" t="s">
        <v>232</v>
      </c>
    </row>
    <row r="208" spans="1:2" ht="18" customHeight="1">
      <c r="A208" s="80" t="s">
        <v>427</v>
      </c>
      <c r="B208" s="81" t="s">
        <v>431</v>
      </c>
    </row>
    <row r="209" spans="1:2" ht="18" customHeight="1">
      <c r="A209" s="80" t="s">
        <v>428</v>
      </c>
      <c r="B209" s="81" t="s">
        <v>432</v>
      </c>
    </row>
    <row r="210" spans="1:2" ht="18" customHeight="1">
      <c r="A210" s="80" t="s">
        <v>429</v>
      </c>
      <c r="B210" s="81" t="s">
        <v>433</v>
      </c>
    </row>
    <row r="211" spans="1:2" ht="18" customHeight="1">
      <c r="A211" s="80" t="s">
        <v>430</v>
      </c>
      <c r="B211" s="81" t="s">
        <v>434</v>
      </c>
    </row>
    <row r="212" spans="1:2" ht="18" customHeight="1">
      <c r="A212" s="80" t="s">
        <v>630</v>
      </c>
      <c r="B212" s="81" t="s">
        <v>628</v>
      </c>
    </row>
    <row r="213" spans="1:2" ht="18" customHeight="1">
      <c r="A213" s="80" t="s">
        <v>631</v>
      </c>
      <c r="B213" s="81" t="s">
        <v>632</v>
      </c>
    </row>
    <row r="214" spans="1:2" ht="18" customHeight="1">
      <c r="A214" s="80" t="s">
        <v>225</v>
      </c>
      <c r="B214" s="81" t="s">
        <v>233</v>
      </c>
    </row>
    <row r="215" spans="1:2" ht="18" customHeight="1">
      <c r="A215" s="80" t="s">
        <v>226</v>
      </c>
      <c r="B215" s="81" t="s">
        <v>234</v>
      </c>
    </row>
    <row r="216" spans="1:2" ht="18" customHeight="1">
      <c r="A216" s="80" t="s">
        <v>227</v>
      </c>
      <c r="B216" s="81" t="s">
        <v>235</v>
      </c>
    </row>
    <row r="217" spans="1:2" ht="18" customHeight="1">
      <c r="A217" s="80" t="s">
        <v>228</v>
      </c>
      <c r="B217" s="81" t="s">
        <v>236</v>
      </c>
    </row>
    <row r="218" spans="1:2" ht="18" customHeight="1">
      <c r="A218" s="80" t="s">
        <v>229</v>
      </c>
      <c r="B218" s="81" t="s">
        <v>237</v>
      </c>
    </row>
    <row r="219" spans="1:2" ht="18" customHeight="1">
      <c r="A219" s="80" t="s">
        <v>230</v>
      </c>
      <c r="B219" s="81" t="s">
        <v>238</v>
      </c>
    </row>
    <row r="220" spans="1:2" ht="18" customHeight="1">
      <c r="A220" s="80" t="s">
        <v>231</v>
      </c>
      <c r="B220" s="81" t="s">
        <v>239</v>
      </c>
    </row>
    <row r="221" spans="1:2" ht="18" customHeight="1">
      <c r="A221" s="80" t="s">
        <v>560</v>
      </c>
      <c r="B221" s="81" t="s">
        <v>240</v>
      </c>
    </row>
    <row r="222" spans="1:2" ht="18" customHeight="1">
      <c r="A222" s="80" t="s">
        <v>241</v>
      </c>
      <c r="B222" s="81" t="s">
        <v>242</v>
      </c>
    </row>
    <row r="223" spans="1:2" ht="18" customHeight="1">
      <c r="A223" s="80" t="s">
        <v>243</v>
      </c>
      <c r="B223" s="81" t="s">
        <v>245</v>
      </c>
    </row>
    <row r="224" spans="1:2" ht="18" customHeight="1">
      <c r="A224" s="80" t="s">
        <v>244</v>
      </c>
      <c r="B224" s="81" t="s">
        <v>246</v>
      </c>
    </row>
    <row r="225" spans="1:2" ht="18" customHeight="1">
      <c r="A225" s="80" t="s">
        <v>247</v>
      </c>
      <c r="B225" s="81" t="s">
        <v>248</v>
      </c>
    </row>
    <row r="226" spans="1:2" ht="18" customHeight="1">
      <c r="A226" s="80" t="s">
        <v>249</v>
      </c>
      <c r="B226" s="81" t="s">
        <v>251</v>
      </c>
    </row>
    <row r="227" spans="1:2" ht="18" customHeight="1">
      <c r="A227" s="80" t="s">
        <v>250</v>
      </c>
      <c r="B227" s="81" t="s">
        <v>252</v>
      </c>
    </row>
    <row r="228" spans="1:2" ht="18" customHeight="1">
      <c r="A228" s="80" t="s">
        <v>253</v>
      </c>
      <c r="B228" s="81" t="s">
        <v>254</v>
      </c>
    </row>
    <row r="229" spans="1:2" ht="18" customHeight="1">
      <c r="A229" s="80" t="s">
        <v>1065</v>
      </c>
      <c r="B229" s="81" t="s">
        <v>1066</v>
      </c>
    </row>
    <row r="230" spans="1:2" ht="18" customHeight="1">
      <c r="A230" s="80" t="s">
        <v>1067</v>
      </c>
      <c r="B230" s="81" t="s">
        <v>1068</v>
      </c>
    </row>
    <row r="231" spans="1:2" ht="18" customHeight="1">
      <c r="A231" s="80" t="s">
        <v>255</v>
      </c>
      <c r="B231" s="81" t="s">
        <v>257</v>
      </c>
    </row>
    <row r="232" spans="1:2" ht="18" customHeight="1">
      <c r="A232" s="80" t="s">
        <v>256</v>
      </c>
      <c r="B232" s="81" t="s">
        <v>258</v>
      </c>
    </row>
    <row r="233" spans="1:2" ht="18" customHeight="1">
      <c r="A233" s="80" t="s">
        <v>259</v>
      </c>
      <c r="B233" s="81" t="s">
        <v>260</v>
      </c>
    </row>
    <row r="234" spans="1:2" ht="18" customHeight="1">
      <c r="A234" s="80" t="s">
        <v>261</v>
      </c>
      <c r="B234" s="81" t="s">
        <v>263</v>
      </c>
    </row>
    <row r="235" spans="1:2" ht="18" customHeight="1">
      <c r="A235" s="80" t="s">
        <v>262</v>
      </c>
      <c r="B235" s="81" t="s">
        <v>264</v>
      </c>
    </row>
    <row r="236" spans="1:2" ht="18" customHeight="1">
      <c r="A236" s="80" t="s">
        <v>265</v>
      </c>
      <c r="B236" s="81" t="s">
        <v>266</v>
      </c>
    </row>
    <row r="237" spans="1:2" ht="18" customHeight="1">
      <c r="A237" s="80" t="s">
        <v>267</v>
      </c>
      <c r="B237" s="81" t="s">
        <v>268</v>
      </c>
    </row>
    <row r="238" spans="1:2" ht="18" customHeight="1">
      <c r="A238" s="80" t="s">
        <v>269</v>
      </c>
      <c r="B238" s="81" t="s">
        <v>270</v>
      </c>
    </row>
    <row r="239" spans="1:2" ht="18" customHeight="1">
      <c r="A239" s="80" t="s">
        <v>271</v>
      </c>
      <c r="B239" s="81" t="s">
        <v>273</v>
      </c>
    </row>
    <row r="240" spans="1:2" ht="18" customHeight="1">
      <c r="A240" s="80" t="s">
        <v>272</v>
      </c>
      <c r="B240" s="81" t="s">
        <v>274</v>
      </c>
    </row>
    <row r="241" spans="1:2" ht="18" customHeight="1">
      <c r="A241" s="80" t="s">
        <v>275</v>
      </c>
      <c r="B241" s="81" t="s">
        <v>276</v>
      </c>
    </row>
    <row r="242" spans="1:2" ht="18" customHeight="1">
      <c r="A242" s="80" t="s">
        <v>277</v>
      </c>
      <c r="B242" s="81" t="s">
        <v>279</v>
      </c>
    </row>
    <row r="243" spans="1:2" ht="18" customHeight="1">
      <c r="A243" s="80" t="s">
        <v>278</v>
      </c>
      <c r="B243" s="81" t="s">
        <v>280</v>
      </c>
    </row>
    <row r="244" spans="1:2" ht="18" customHeight="1">
      <c r="A244" s="80" t="s">
        <v>281</v>
      </c>
      <c r="B244" s="81" t="s">
        <v>282</v>
      </c>
    </row>
    <row r="245" spans="1:2" ht="18" customHeight="1">
      <c r="A245" s="80" t="s">
        <v>283</v>
      </c>
      <c r="B245" s="81" t="s">
        <v>285</v>
      </c>
    </row>
    <row r="246" spans="1:2" ht="18" customHeight="1">
      <c r="A246" s="80" t="s">
        <v>284</v>
      </c>
      <c r="B246" s="81" t="s">
        <v>286</v>
      </c>
    </row>
    <row r="247" spans="1:2" ht="18" customHeight="1">
      <c r="A247" s="80" t="s">
        <v>287</v>
      </c>
      <c r="B247" s="81" t="s">
        <v>288</v>
      </c>
    </row>
    <row r="248" spans="1:2" ht="18" customHeight="1">
      <c r="A248" s="80" t="s">
        <v>289</v>
      </c>
      <c r="B248" s="81" t="s">
        <v>290</v>
      </c>
    </row>
    <row r="249" spans="1:2" ht="18" customHeight="1">
      <c r="A249" s="80" t="s">
        <v>1239</v>
      </c>
      <c r="B249" s="81" t="s">
        <v>291</v>
      </c>
    </row>
    <row r="250" spans="1:2" ht="18" customHeight="1">
      <c r="A250" s="80" t="s">
        <v>1240</v>
      </c>
      <c r="B250" s="81" t="s">
        <v>1266</v>
      </c>
    </row>
    <row r="251" spans="1:2" ht="18" customHeight="1">
      <c r="A251" s="80" t="s">
        <v>1241</v>
      </c>
      <c r="B251" s="81" t="s">
        <v>1267</v>
      </c>
    </row>
    <row r="252" spans="1:2" ht="18" customHeight="1">
      <c r="A252" s="80" t="s">
        <v>1265</v>
      </c>
      <c r="B252" s="81" t="s">
        <v>292</v>
      </c>
    </row>
    <row r="253" spans="1:2" ht="18" customHeight="1">
      <c r="A253" s="80" t="s">
        <v>293</v>
      </c>
      <c r="B253" s="81" t="s">
        <v>294</v>
      </c>
    </row>
    <row r="254" spans="1:2" ht="18" customHeight="1">
      <c r="A254" s="80" t="s">
        <v>758</v>
      </c>
      <c r="B254" s="81" t="s">
        <v>759</v>
      </c>
    </row>
    <row r="255" spans="1:2" ht="18" customHeight="1">
      <c r="A255" s="80" t="s">
        <v>327</v>
      </c>
      <c r="B255" s="81" t="s">
        <v>573</v>
      </c>
    </row>
    <row r="256" spans="1:2" ht="18" customHeight="1">
      <c r="A256" s="80" t="s">
        <v>760</v>
      </c>
      <c r="B256" s="81" t="s">
        <v>756</v>
      </c>
    </row>
    <row r="257" spans="1:2" ht="18" customHeight="1">
      <c r="A257" s="80" t="s">
        <v>764</v>
      </c>
      <c r="B257" s="81" t="s">
        <v>757</v>
      </c>
    </row>
    <row r="258" spans="1:2" ht="18" customHeight="1">
      <c r="A258" s="80" t="s">
        <v>766</v>
      </c>
      <c r="B258" s="81" t="s">
        <v>574</v>
      </c>
    </row>
    <row r="259" spans="1:2" ht="18" customHeight="1">
      <c r="A259" s="80" t="s">
        <v>767</v>
      </c>
      <c r="B259" s="81" t="s">
        <v>575</v>
      </c>
    </row>
    <row r="260" spans="1:2" ht="18" customHeight="1">
      <c r="A260" s="80" t="s">
        <v>761</v>
      </c>
      <c r="B260" s="81" t="s">
        <v>763</v>
      </c>
    </row>
    <row r="261" spans="1:2" ht="18" customHeight="1">
      <c r="A261" s="80" t="s">
        <v>762</v>
      </c>
      <c r="B261" s="81" t="s">
        <v>576</v>
      </c>
    </row>
    <row r="262" spans="1:2" ht="18" customHeight="1">
      <c r="A262" s="80" t="s">
        <v>295</v>
      </c>
      <c r="B262" s="81" t="s">
        <v>330</v>
      </c>
    </row>
    <row r="263" spans="1:2" ht="18" customHeight="1">
      <c r="A263" s="80" t="s">
        <v>331</v>
      </c>
      <c r="B263" s="81" t="s">
        <v>332</v>
      </c>
    </row>
    <row r="264" spans="1:2" ht="18" customHeight="1">
      <c r="A264" s="80" t="s">
        <v>334</v>
      </c>
      <c r="B264" s="81" t="s">
        <v>333</v>
      </c>
    </row>
    <row r="265" spans="1:2" ht="18" customHeight="1">
      <c r="A265" s="80" t="s">
        <v>296</v>
      </c>
      <c r="B265" s="81" t="s">
        <v>297</v>
      </c>
    </row>
    <row r="266" spans="1:2" ht="18" customHeight="1">
      <c r="A266" s="80" t="s">
        <v>345</v>
      </c>
      <c r="B266" s="81" t="s">
        <v>335</v>
      </c>
    </row>
    <row r="267" spans="1:2" ht="18" customHeight="1">
      <c r="A267" s="80" t="s">
        <v>346</v>
      </c>
      <c r="B267" s="81" t="s">
        <v>336</v>
      </c>
    </row>
    <row r="268" spans="1:2" ht="18" customHeight="1">
      <c r="A268" s="80" t="s">
        <v>347</v>
      </c>
      <c r="B268" s="81" t="s">
        <v>337</v>
      </c>
    </row>
    <row r="269" spans="1:2" ht="18" customHeight="1">
      <c r="A269" s="80" t="s">
        <v>348</v>
      </c>
      <c r="B269" s="81" t="s">
        <v>338</v>
      </c>
    </row>
    <row r="270" spans="1:2" ht="18" customHeight="1">
      <c r="A270" s="80" t="s">
        <v>349</v>
      </c>
      <c r="B270" s="81" t="s">
        <v>339</v>
      </c>
    </row>
    <row r="271" spans="1:2" ht="18" customHeight="1">
      <c r="A271" s="80" t="s">
        <v>350</v>
      </c>
      <c r="B271" s="81" t="s">
        <v>340</v>
      </c>
    </row>
    <row r="272" spans="1:2" ht="18" customHeight="1">
      <c r="A272" s="80" t="s">
        <v>351</v>
      </c>
      <c r="B272" s="81" t="s">
        <v>341</v>
      </c>
    </row>
    <row r="273" spans="1:2" ht="18" customHeight="1">
      <c r="A273" s="80" t="s">
        <v>352</v>
      </c>
      <c r="B273" s="81" t="s">
        <v>342</v>
      </c>
    </row>
    <row r="274" spans="1:2" ht="18" customHeight="1">
      <c r="A274" s="80" t="s">
        <v>353</v>
      </c>
      <c r="B274" s="81" t="s">
        <v>343</v>
      </c>
    </row>
    <row r="275" spans="1:2" ht="18" customHeight="1">
      <c r="A275" s="80" t="s">
        <v>354</v>
      </c>
      <c r="B275" s="81" t="s">
        <v>944</v>
      </c>
    </row>
    <row r="276" spans="1:2" ht="18" customHeight="1">
      <c r="A276" s="80" t="s">
        <v>943</v>
      </c>
      <c r="B276" s="81" t="s">
        <v>344</v>
      </c>
    </row>
    <row r="277" spans="1:2" ht="18" customHeight="1">
      <c r="A277" s="80" t="s">
        <v>298</v>
      </c>
      <c r="B277" s="81" t="s">
        <v>299</v>
      </c>
    </row>
    <row r="278" spans="1:2" ht="18" customHeight="1">
      <c r="A278" s="80" t="s">
        <v>780</v>
      </c>
      <c r="B278" s="81" t="s">
        <v>773</v>
      </c>
    </row>
    <row r="279" spans="1:2" ht="18" customHeight="1">
      <c r="A279" s="80" t="s">
        <v>781</v>
      </c>
      <c r="B279" s="81" t="s">
        <v>774</v>
      </c>
    </row>
    <row r="280" spans="1:2" ht="18" customHeight="1">
      <c r="A280" s="80" t="s">
        <v>783</v>
      </c>
      <c r="B280" s="81" t="s">
        <v>775</v>
      </c>
    </row>
    <row r="281" spans="1:2" ht="18" customHeight="1">
      <c r="A281" s="80" t="s">
        <v>784</v>
      </c>
      <c r="B281" s="81" t="s">
        <v>776</v>
      </c>
    </row>
    <row r="282" spans="1:2" ht="18" customHeight="1">
      <c r="A282" s="80" t="s">
        <v>785</v>
      </c>
      <c r="B282" s="81" t="s">
        <v>777</v>
      </c>
    </row>
    <row r="283" spans="1:2" ht="18" customHeight="1">
      <c r="A283" s="80" t="s">
        <v>786</v>
      </c>
      <c r="B283" s="81" t="s">
        <v>778</v>
      </c>
    </row>
    <row r="284" spans="1:2" ht="18" customHeight="1">
      <c r="A284" s="80" t="s">
        <v>787</v>
      </c>
      <c r="B284" s="81" t="s">
        <v>779</v>
      </c>
    </row>
    <row r="285" spans="1:2" ht="18" customHeight="1">
      <c r="A285" s="80" t="s">
        <v>300</v>
      </c>
      <c r="B285" s="81" t="s">
        <v>772</v>
      </c>
    </row>
    <row r="286" spans="1:2" ht="18" customHeight="1">
      <c r="A286" s="80" t="s">
        <v>648</v>
      </c>
      <c r="B286" s="81" t="s">
        <v>649</v>
      </c>
    </row>
    <row r="287" spans="1:2" ht="18" customHeight="1">
      <c r="A287" s="80" t="s">
        <v>661</v>
      </c>
      <c r="B287" s="81" t="s">
        <v>663</v>
      </c>
    </row>
    <row r="288" spans="1:2" ht="18" customHeight="1">
      <c r="A288" s="80" t="s">
        <v>662</v>
      </c>
      <c r="B288" s="81" t="s">
        <v>664</v>
      </c>
    </row>
    <row r="289" spans="1:2" ht="18" customHeight="1">
      <c r="A289" s="80" t="s">
        <v>301</v>
      </c>
      <c r="B289" s="81" t="s">
        <v>302</v>
      </c>
    </row>
    <row r="290" spans="1:2" ht="18" customHeight="1">
      <c r="A290" s="80" t="s">
        <v>1188</v>
      </c>
      <c r="B290" s="81" t="s">
        <v>1187</v>
      </c>
    </row>
    <row r="291" spans="1:2" ht="18" customHeight="1">
      <c r="A291" s="80" t="s">
        <v>303</v>
      </c>
      <c r="B291" s="81" t="s">
        <v>304</v>
      </c>
    </row>
    <row r="292" spans="1:2" ht="18" customHeight="1">
      <c r="A292" s="80" t="s">
        <v>704</v>
      </c>
      <c r="B292" s="81" t="s">
        <v>855</v>
      </c>
    </row>
    <row r="293" spans="1:2" ht="18" customHeight="1">
      <c r="A293" s="80" t="s">
        <v>851</v>
      </c>
      <c r="B293" s="81" t="s">
        <v>705</v>
      </c>
    </row>
    <row r="294" spans="1:2" ht="18" customHeight="1">
      <c r="A294" s="80" t="s">
        <v>305</v>
      </c>
      <c r="B294" s="81" t="s">
        <v>306</v>
      </c>
    </row>
    <row r="295" spans="1:2" ht="18" customHeight="1">
      <c r="A295" s="80" t="s">
        <v>665</v>
      </c>
      <c r="B295" s="81" t="s">
        <v>668</v>
      </c>
    </row>
    <row r="296" spans="1:2" ht="18" customHeight="1">
      <c r="A296" s="80" t="s">
        <v>666</v>
      </c>
      <c r="B296" s="81" t="s">
        <v>669</v>
      </c>
    </row>
    <row r="297" spans="1:2" ht="18" customHeight="1">
      <c r="A297" s="80" t="s">
        <v>667</v>
      </c>
      <c r="B297" s="81" t="s">
        <v>979</v>
      </c>
    </row>
    <row r="298" spans="1:2" ht="18" customHeight="1">
      <c r="A298" s="80" t="s">
        <v>307</v>
      </c>
      <c r="B298" s="81" t="s">
        <v>308</v>
      </c>
    </row>
    <row r="299" spans="1:2" ht="18" customHeight="1">
      <c r="A299" s="80" t="s">
        <v>674</v>
      </c>
      <c r="B299" s="81" t="s">
        <v>677</v>
      </c>
    </row>
    <row r="300" spans="1:2" ht="18" customHeight="1">
      <c r="A300" s="80" t="s">
        <v>1215</v>
      </c>
      <c r="B300" s="81" t="s">
        <v>1214</v>
      </c>
    </row>
    <row r="301" spans="1:2" ht="18" customHeight="1">
      <c r="A301" s="80" t="s">
        <v>675</v>
      </c>
      <c r="B301" s="81" t="s">
        <v>1213</v>
      </c>
    </row>
    <row r="302" spans="1:2" ht="18" customHeight="1">
      <c r="A302" s="80" t="s">
        <v>676</v>
      </c>
      <c r="B302" s="81" t="s">
        <v>678</v>
      </c>
    </row>
    <row r="303" spans="1:2" ht="18" customHeight="1">
      <c r="A303" s="80" t="s">
        <v>1211</v>
      </c>
      <c r="B303" s="81" t="s">
        <v>1216</v>
      </c>
    </row>
    <row r="304" spans="1:2" ht="18" customHeight="1">
      <c r="A304" s="80" t="s">
        <v>1212</v>
      </c>
      <c r="B304" s="81" t="s">
        <v>679</v>
      </c>
    </row>
    <row r="305" spans="1:2" ht="18" customHeight="1">
      <c r="A305" s="80" t="s">
        <v>309</v>
      </c>
      <c r="B305" s="81" t="s">
        <v>310</v>
      </c>
    </row>
    <row r="306" spans="1:2" ht="18" customHeight="1">
      <c r="A306" s="80" t="s">
        <v>653</v>
      </c>
      <c r="B306" s="81" t="s">
        <v>654</v>
      </c>
    </row>
    <row r="307" spans="1:2" ht="18" customHeight="1">
      <c r="A307" s="80" t="s">
        <v>680</v>
      </c>
      <c r="B307" s="81" t="s">
        <v>682</v>
      </c>
    </row>
    <row r="308" spans="1:2" ht="18" customHeight="1">
      <c r="A308" s="80" t="s">
        <v>681</v>
      </c>
      <c r="B308" s="81" t="s">
        <v>683</v>
      </c>
    </row>
    <row r="309" spans="1:2" ht="18" customHeight="1">
      <c r="A309" s="80" t="s">
        <v>311</v>
      </c>
      <c r="B309" s="81" t="s">
        <v>312</v>
      </c>
    </row>
    <row r="310" spans="1:2" ht="18" customHeight="1">
      <c r="A310" s="80" t="s">
        <v>692</v>
      </c>
      <c r="B310" s="81" t="s">
        <v>696</v>
      </c>
    </row>
    <row r="311" spans="1:2" ht="18" customHeight="1">
      <c r="A311" s="80" t="s">
        <v>693</v>
      </c>
      <c r="B311" s="81" t="s">
        <v>697</v>
      </c>
    </row>
    <row r="312" spans="1:2" ht="18" customHeight="1">
      <c r="A312" s="80" t="s">
        <v>694</v>
      </c>
      <c r="B312" s="81" t="s">
        <v>698</v>
      </c>
    </row>
    <row r="313" spans="1:2" ht="18" customHeight="1">
      <c r="A313" s="80" t="s">
        <v>695</v>
      </c>
      <c r="B313" s="81" t="s">
        <v>699</v>
      </c>
    </row>
    <row r="314" spans="1:2" ht="18" customHeight="1">
      <c r="A314" s="80" t="s">
        <v>313</v>
      </c>
      <c r="B314" s="81" t="s">
        <v>314</v>
      </c>
    </row>
    <row r="315" spans="1:2" ht="18" customHeight="1">
      <c r="A315" s="80" t="s">
        <v>355</v>
      </c>
      <c r="B315" s="81" t="s">
        <v>356</v>
      </c>
    </row>
    <row r="316" spans="1:2" ht="18" customHeight="1">
      <c r="A316" s="80" t="s">
        <v>362</v>
      </c>
      <c r="B316" s="81" t="s">
        <v>357</v>
      </c>
    </row>
    <row r="317" spans="1:2" ht="18" customHeight="1">
      <c r="A317" s="80" t="s">
        <v>363</v>
      </c>
      <c r="B317" s="81" t="s">
        <v>358</v>
      </c>
    </row>
    <row r="318" spans="1:2" ht="18" customHeight="1">
      <c r="A318" s="80" t="s">
        <v>364</v>
      </c>
      <c r="B318" s="81" t="s">
        <v>359</v>
      </c>
    </row>
    <row r="319" spans="1:2" ht="18" customHeight="1">
      <c r="A319" s="80" t="s">
        <v>365</v>
      </c>
      <c r="B319" s="81" t="s">
        <v>360</v>
      </c>
    </row>
    <row r="320" spans="1:2" ht="18" customHeight="1">
      <c r="A320" s="80" t="s">
        <v>366</v>
      </c>
      <c r="B320" s="81" t="s">
        <v>361</v>
      </c>
    </row>
    <row r="321" spans="1:2" ht="18" customHeight="1">
      <c r="A321" s="80" t="s">
        <v>315</v>
      </c>
      <c r="B321" s="81" t="s">
        <v>316</v>
      </c>
    </row>
    <row r="322" spans="1:2" ht="18" customHeight="1">
      <c r="A322" s="80" t="s">
        <v>367</v>
      </c>
      <c r="B322" s="81" t="s">
        <v>368</v>
      </c>
    </row>
    <row r="323" spans="1:2" ht="18" customHeight="1">
      <c r="A323" s="80" t="s">
        <v>378</v>
      </c>
      <c r="B323" s="81" t="s">
        <v>369</v>
      </c>
    </row>
    <row r="324" spans="1:2" ht="18" customHeight="1">
      <c r="A324" s="80" t="s">
        <v>379</v>
      </c>
      <c r="B324" s="81" t="s">
        <v>370</v>
      </c>
    </row>
    <row r="325" spans="1:2" ht="18" customHeight="1">
      <c r="A325" s="80" t="s">
        <v>380</v>
      </c>
      <c r="B325" s="81" t="s">
        <v>371</v>
      </c>
    </row>
    <row r="326" spans="1:2" ht="18" customHeight="1">
      <c r="A326" s="80" t="s">
        <v>381</v>
      </c>
      <c r="B326" s="81" t="s">
        <v>372</v>
      </c>
    </row>
    <row r="327" spans="1:2" ht="18" customHeight="1">
      <c r="A327" s="80" t="s">
        <v>382</v>
      </c>
      <c r="B327" s="81" t="s">
        <v>373</v>
      </c>
    </row>
    <row r="328" spans="1:2" ht="18" customHeight="1">
      <c r="A328" s="80" t="s">
        <v>383</v>
      </c>
      <c r="B328" s="81" t="s">
        <v>374</v>
      </c>
    </row>
    <row r="329" spans="1:2" ht="18" customHeight="1">
      <c r="A329" s="80" t="s">
        <v>384</v>
      </c>
      <c r="B329" s="81" t="s">
        <v>375</v>
      </c>
    </row>
    <row r="330" spans="1:2" ht="18" customHeight="1">
      <c r="A330" s="80" t="s">
        <v>385</v>
      </c>
      <c r="B330" s="81" t="s">
        <v>376</v>
      </c>
    </row>
    <row r="331" spans="1:2" ht="18" customHeight="1">
      <c r="A331" s="80" t="s">
        <v>386</v>
      </c>
      <c r="B331" s="81" t="s">
        <v>377</v>
      </c>
    </row>
    <row r="332" spans="1:2" ht="18" customHeight="1">
      <c r="A332" s="80" t="s">
        <v>317</v>
      </c>
      <c r="B332" s="81" t="s">
        <v>318</v>
      </c>
    </row>
    <row r="333" spans="1:2" ht="18" customHeight="1">
      <c r="A333" s="80" t="s">
        <v>387</v>
      </c>
      <c r="B333" s="81" t="s">
        <v>388</v>
      </c>
    </row>
    <row r="334" spans="1:2" ht="18" customHeight="1">
      <c r="A334" s="80" t="s">
        <v>392</v>
      </c>
      <c r="B334" s="81" t="s">
        <v>389</v>
      </c>
    </row>
    <row r="335" spans="1:2" ht="18" customHeight="1">
      <c r="A335" s="80" t="s">
        <v>393</v>
      </c>
      <c r="B335" s="81" t="s">
        <v>390</v>
      </c>
    </row>
    <row r="336" spans="1:2" ht="18" customHeight="1">
      <c r="A336" s="80" t="s">
        <v>394</v>
      </c>
      <c r="B336" s="81" t="s">
        <v>391</v>
      </c>
    </row>
    <row r="337" spans="1:2" ht="18" customHeight="1">
      <c r="A337" s="80" t="s">
        <v>395</v>
      </c>
      <c r="B337" s="81" t="s">
        <v>396</v>
      </c>
    </row>
    <row r="338" spans="1:2" ht="18" customHeight="1">
      <c r="A338" s="80" t="s">
        <v>319</v>
      </c>
      <c r="B338" s="81" t="s">
        <v>320</v>
      </c>
    </row>
    <row r="339" spans="1:2" ht="18" customHeight="1">
      <c r="A339" s="80" t="s">
        <v>670</v>
      </c>
      <c r="B339" s="81" t="s">
        <v>671</v>
      </c>
    </row>
    <row r="340" spans="1:2" ht="18" customHeight="1">
      <c r="A340" s="80" t="s">
        <v>321</v>
      </c>
      <c r="B340" s="81" t="s">
        <v>322</v>
      </c>
    </row>
    <row r="341" spans="1:2" ht="18" customHeight="1">
      <c r="A341" s="80" t="s">
        <v>685</v>
      </c>
      <c r="B341" s="81" t="s">
        <v>716</v>
      </c>
    </row>
    <row r="342" spans="1:2" ht="18" customHeight="1">
      <c r="A342" s="80" t="s">
        <v>686</v>
      </c>
      <c r="B342" s="81" t="s">
        <v>689</v>
      </c>
    </row>
    <row r="343" spans="1:2" ht="18" customHeight="1">
      <c r="A343" s="80" t="s">
        <v>687</v>
      </c>
      <c r="B343" s="81" t="s">
        <v>690</v>
      </c>
    </row>
    <row r="344" spans="1:2" ht="18" customHeight="1">
      <c r="A344" s="80" t="s">
        <v>688</v>
      </c>
      <c r="B344" s="81" t="s">
        <v>691</v>
      </c>
    </row>
    <row r="345" spans="1:2" ht="18" customHeight="1">
      <c r="A345" s="80" t="s">
        <v>323</v>
      </c>
      <c r="B345" s="81" t="s">
        <v>324</v>
      </c>
    </row>
    <row r="346" spans="1:2" ht="18" customHeight="1">
      <c r="A346" s="80" t="s">
        <v>700</v>
      </c>
      <c r="B346" s="81" t="s">
        <v>702</v>
      </c>
    </row>
    <row r="347" spans="1:2" ht="18" customHeight="1">
      <c r="A347" s="80" t="s">
        <v>701</v>
      </c>
      <c r="B347" s="81" t="s">
        <v>703</v>
      </c>
    </row>
    <row r="348" spans="1:2" ht="18" customHeight="1">
      <c r="A348" s="80" t="s">
        <v>325</v>
      </c>
      <c r="B348" s="81" t="s">
        <v>326</v>
      </c>
    </row>
    <row r="349" spans="1:2" ht="18" customHeight="1">
      <c r="A349" s="80" t="s">
        <v>672</v>
      </c>
      <c r="B349" s="81" t="s">
        <v>673</v>
      </c>
    </row>
  </sheetData>
  <sheetProtection password="C74D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9" sqref="I9"/>
    </sheetView>
  </sheetViews>
  <sheetFormatPr defaultRowHeight="18" customHeight="1"/>
  <cols>
    <col min="1" max="1" width="11.75" style="2" hidden="1" customWidth="1"/>
    <col min="2" max="2" width="45" style="3" customWidth="1"/>
    <col min="3" max="4" width="16.125" style="23" customWidth="1"/>
    <col min="5" max="6" width="16.25" style="23" hidden="1" customWidth="1"/>
    <col min="7" max="16384" width="9" style="3"/>
  </cols>
  <sheetData>
    <row r="1" spans="1:6" s="1" customFormat="1" ht="18" customHeight="1">
      <c r="A1" s="86" t="s">
        <v>514</v>
      </c>
      <c r="B1" s="88" t="s">
        <v>515</v>
      </c>
      <c r="C1" s="85" t="s">
        <v>1574</v>
      </c>
      <c r="D1" s="85"/>
      <c r="E1" s="85" t="s">
        <v>1311</v>
      </c>
      <c r="F1" s="85"/>
    </row>
    <row r="2" spans="1:6" s="1" customFormat="1" ht="18" customHeight="1">
      <c r="A2" s="87"/>
      <c r="B2" s="89"/>
      <c r="C2" s="22" t="s">
        <v>1312</v>
      </c>
      <c r="D2" s="22" t="s">
        <v>1313</v>
      </c>
      <c r="E2" s="22" t="s">
        <v>1312</v>
      </c>
      <c r="F2" s="22" t="s">
        <v>1313</v>
      </c>
    </row>
    <row r="3" spans="1:6" s="10" customFormat="1" ht="18" customHeight="1">
      <c r="A3" s="30" t="s">
        <v>0</v>
      </c>
      <c r="B3" s="31" t="s">
        <v>1</v>
      </c>
      <c r="C3" s="32">
        <v>3500</v>
      </c>
      <c r="D3" s="32"/>
      <c r="E3" s="32">
        <v>12680</v>
      </c>
      <c r="F3" s="32"/>
    </row>
    <row r="4" spans="1:6" s="10" customFormat="1" ht="18" customHeight="1">
      <c r="A4" s="30" t="s">
        <v>2</v>
      </c>
      <c r="B4" s="31" t="s">
        <v>4</v>
      </c>
      <c r="C4" s="32">
        <v>245457.3</v>
      </c>
      <c r="D4" s="32"/>
      <c r="E4" s="32">
        <v>688740.69</v>
      </c>
      <c r="F4" s="32"/>
    </row>
    <row r="5" spans="1:6" s="10" customFormat="1" ht="18" customHeight="1">
      <c r="A5" s="12" t="s">
        <v>517</v>
      </c>
      <c r="B5" s="11" t="s">
        <v>512</v>
      </c>
      <c r="C5" s="13">
        <v>245457.3</v>
      </c>
      <c r="D5" s="13"/>
      <c r="E5" s="13">
        <v>684563.51</v>
      </c>
      <c r="F5" s="13"/>
    </row>
    <row r="6" spans="1:6" s="10" customFormat="1" ht="18" customHeight="1">
      <c r="A6" s="12" t="s">
        <v>516</v>
      </c>
      <c r="B6" s="11" t="s">
        <v>513</v>
      </c>
      <c r="C6" s="13"/>
      <c r="D6" s="13"/>
      <c r="E6" s="13"/>
      <c r="F6" s="13"/>
    </row>
    <row r="7" spans="1:6" s="10" customFormat="1" ht="18" customHeight="1">
      <c r="A7" s="12" t="s">
        <v>912</v>
      </c>
      <c r="B7" s="11" t="s">
        <v>913</v>
      </c>
      <c r="C7" s="13"/>
      <c r="D7" s="13"/>
      <c r="E7" s="13"/>
      <c r="F7" s="13"/>
    </row>
    <row r="8" spans="1:6" s="10" customFormat="1" ht="18" customHeight="1">
      <c r="A8" s="12" t="s">
        <v>3</v>
      </c>
      <c r="B8" s="11" t="s">
        <v>5</v>
      </c>
      <c r="C8" s="13"/>
      <c r="D8" s="13"/>
      <c r="E8" s="13">
        <v>4177.18</v>
      </c>
      <c r="F8" s="13"/>
    </row>
    <row r="9" spans="1:6" s="10" customFormat="1" ht="18" customHeight="1">
      <c r="A9" s="30" t="s">
        <v>6</v>
      </c>
      <c r="B9" s="31" t="s">
        <v>7</v>
      </c>
      <c r="C9" s="32">
        <v>226000</v>
      </c>
      <c r="D9" s="32"/>
      <c r="E9" s="32">
        <v>710500</v>
      </c>
      <c r="F9" s="32"/>
    </row>
    <row r="10" spans="1:6" s="10" customFormat="1" ht="18" customHeight="1">
      <c r="A10" s="12" t="s">
        <v>8</v>
      </c>
      <c r="B10" s="11" t="s">
        <v>11</v>
      </c>
      <c r="C10" s="13"/>
      <c r="D10" s="13"/>
      <c r="E10" s="13">
        <v>505000</v>
      </c>
      <c r="F10" s="13"/>
    </row>
    <row r="11" spans="1:6" s="10" customFormat="1" ht="18" customHeight="1">
      <c r="A11" s="12" t="s">
        <v>9</v>
      </c>
      <c r="B11" s="11" t="s">
        <v>12</v>
      </c>
      <c r="C11" s="13"/>
      <c r="D11" s="13"/>
      <c r="E11" s="13">
        <v>100000</v>
      </c>
      <c r="F11" s="13"/>
    </row>
    <row r="12" spans="1:6" s="10" customFormat="1" ht="18" customHeight="1">
      <c r="A12" s="12" t="s">
        <v>10</v>
      </c>
      <c r="B12" s="11" t="s">
        <v>13</v>
      </c>
      <c r="C12" s="13"/>
      <c r="D12" s="13"/>
      <c r="E12" s="13">
        <v>105500</v>
      </c>
      <c r="F12" s="13"/>
    </row>
    <row r="13" spans="1:6" s="10" customFormat="1" ht="18" customHeight="1">
      <c r="A13" s="30" t="s">
        <v>14</v>
      </c>
      <c r="B13" s="31" t="s">
        <v>15</v>
      </c>
      <c r="C13" s="32">
        <v>998999.35</v>
      </c>
      <c r="D13" s="32"/>
      <c r="E13" s="32">
        <v>725670.8</v>
      </c>
      <c r="F13" s="32"/>
    </row>
    <row r="14" spans="1:6" s="10" customFormat="1" ht="18" customHeight="1">
      <c r="A14" s="12" t="s">
        <v>16</v>
      </c>
      <c r="B14" s="11" t="s">
        <v>17</v>
      </c>
      <c r="C14" s="13"/>
      <c r="D14" s="13"/>
      <c r="E14" s="13">
        <v>143610.14000000001</v>
      </c>
      <c r="F14" s="13"/>
    </row>
    <row r="15" spans="1:6" s="10" customFormat="1" ht="18" customHeight="1">
      <c r="A15" s="12" t="s">
        <v>19</v>
      </c>
      <c r="B15" s="11" t="s">
        <v>20</v>
      </c>
      <c r="C15" s="13"/>
      <c r="D15" s="13"/>
      <c r="E15" s="13">
        <v>140000</v>
      </c>
      <c r="F15" s="13"/>
    </row>
    <row r="16" spans="1:6" s="10" customFormat="1" ht="18" customHeight="1">
      <c r="A16" s="12" t="s">
        <v>22</v>
      </c>
      <c r="B16" s="11" t="s">
        <v>21</v>
      </c>
      <c r="C16" s="13"/>
      <c r="D16" s="13"/>
      <c r="E16" s="13">
        <v>3610.14</v>
      </c>
      <c r="F16" s="13"/>
    </row>
    <row r="17" spans="1:6" s="10" customFormat="1" ht="18" customHeight="1">
      <c r="A17" s="12" t="s">
        <v>18</v>
      </c>
      <c r="B17" s="11" t="s">
        <v>23</v>
      </c>
      <c r="C17" s="13"/>
      <c r="D17" s="13"/>
      <c r="E17" s="13">
        <v>582060.66</v>
      </c>
      <c r="F17" s="13"/>
    </row>
    <row r="18" spans="1:6" s="10" customFormat="1" ht="18" customHeight="1">
      <c r="A18" s="12" t="s">
        <v>24</v>
      </c>
      <c r="B18" s="11" t="s">
        <v>26</v>
      </c>
      <c r="C18" s="13"/>
      <c r="D18" s="13"/>
      <c r="E18" s="13">
        <v>580000</v>
      </c>
      <c r="F18" s="13"/>
    </row>
    <row r="19" spans="1:6" s="10" customFormat="1" ht="18" customHeight="1">
      <c r="A19" s="12" t="s">
        <v>25</v>
      </c>
      <c r="B19" s="11" t="s">
        <v>27</v>
      </c>
      <c r="C19" s="13"/>
      <c r="D19" s="13"/>
      <c r="E19" s="13">
        <v>2060.66</v>
      </c>
      <c r="F19" s="13"/>
    </row>
    <row r="20" spans="1:6" s="10" customFormat="1" ht="18" customHeight="1">
      <c r="A20" s="30" t="s">
        <v>28</v>
      </c>
      <c r="B20" s="31" t="s">
        <v>29</v>
      </c>
      <c r="C20" s="32">
        <v>74000</v>
      </c>
      <c r="D20" s="32"/>
      <c r="E20" s="32">
        <v>390000</v>
      </c>
      <c r="F20" s="32"/>
    </row>
    <row r="21" spans="1:6" s="10" customFormat="1" ht="18" customHeight="1">
      <c r="A21" s="12" t="s">
        <v>30</v>
      </c>
      <c r="B21" s="11" t="s">
        <v>32</v>
      </c>
      <c r="C21" s="13"/>
      <c r="D21" s="13"/>
      <c r="E21" s="13">
        <v>90000</v>
      </c>
      <c r="F21" s="13"/>
    </row>
    <row r="22" spans="1:6" s="10" customFormat="1" ht="18" customHeight="1">
      <c r="A22" s="12" t="s">
        <v>31</v>
      </c>
      <c r="B22" s="11" t="s">
        <v>33</v>
      </c>
      <c r="C22" s="13"/>
      <c r="D22" s="13"/>
      <c r="E22" s="13">
        <v>300000</v>
      </c>
      <c r="F22" s="13"/>
    </row>
    <row r="23" spans="1:6" s="10" customFormat="1" ht="18" customHeight="1">
      <c r="A23" s="30" t="s">
        <v>34</v>
      </c>
      <c r="B23" s="31" t="s">
        <v>35</v>
      </c>
      <c r="C23" s="32">
        <v>2178945.62</v>
      </c>
      <c r="D23" s="32"/>
      <c r="E23" s="32">
        <v>2844155</v>
      </c>
      <c r="F23" s="32"/>
    </row>
    <row r="24" spans="1:6" s="10" customFormat="1" ht="18" customHeight="1">
      <c r="A24" s="12" t="s">
        <v>36</v>
      </c>
      <c r="B24" s="11" t="s">
        <v>42</v>
      </c>
      <c r="C24" s="13"/>
      <c r="D24" s="13"/>
      <c r="E24" s="13">
        <v>1755</v>
      </c>
      <c r="F24" s="13"/>
    </row>
    <row r="25" spans="1:6" s="10" customFormat="1" ht="18" customHeight="1">
      <c r="A25" s="12" t="s">
        <v>37</v>
      </c>
      <c r="B25" s="11" t="s">
        <v>43</v>
      </c>
      <c r="C25" s="13"/>
      <c r="D25" s="13"/>
      <c r="E25" s="13">
        <v>234000</v>
      </c>
      <c r="F25" s="13"/>
    </row>
    <row r="26" spans="1:6" s="10" customFormat="1" ht="18" customHeight="1">
      <c r="A26" s="12" t="s">
        <v>38</v>
      </c>
      <c r="B26" s="11" t="s">
        <v>44</v>
      </c>
      <c r="C26" s="13"/>
      <c r="D26" s="13"/>
      <c r="E26" s="13">
        <v>187200</v>
      </c>
      <c r="F26" s="13"/>
    </row>
    <row r="27" spans="1:6" s="10" customFormat="1" ht="18" customHeight="1">
      <c r="A27" s="12" t="s">
        <v>39</v>
      </c>
      <c r="B27" s="11" t="s">
        <v>45</v>
      </c>
      <c r="C27" s="13"/>
      <c r="D27" s="13"/>
      <c r="E27" s="13">
        <v>2421200</v>
      </c>
      <c r="F27" s="13"/>
    </row>
    <row r="28" spans="1:6" s="10" customFormat="1" ht="18" customHeight="1">
      <c r="A28" s="12" t="s">
        <v>40</v>
      </c>
      <c r="B28" s="11" t="s">
        <v>46</v>
      </c>
      <c r="C28" s="13"/>
      <c r="D28" s="13"/>
      <c r="E28" s="13"/>
      <c r="F28" s="13"/>
    </row>
    <row r="29" spans="1:6" s="10" customFormat="1" ht="18" customHeight="1">
      <c r="A29" s="12" t="s">
        <v>41</v>
      </c>
      <c r="B29" s="11" t="s">
        <v>47</v>
      </c>
      <c r="C29" s="13"/>
      <c r="D29" s="13"/>
      <c r="E29" s="13"/>
      <c r="F29" s="13"/>
    </row>
    <row r="30" spans="1:6" s="10" customFormat="1" ht="18" customHeight="1">
      <c r="A30" s="12" t="s">
        <v>1069</v>
      </c>
      <c r="B30" s="11" t="s">
        <v>998</v>
      </c>
      <c r="C30" s="13"/>
      <c r="D30" s="13"/>
      <c r="E30" s="13"/>
      <c r="F30" s="13"/>
    </row>
    <row r="31" spans="1:6" s="10" customFormat="1" ht="18" customHeight="1">
      <c r="A31" s="12" t="s">
        <v>599</v>
      </c>
      <c r="B31" s="11" t="s">
        <v>600</v>
      </c>
      <c r="C31" s="13"/>
      <c r="D31" s="13"/>
      <c r="E31" s="13"/>
      <c r="F31" s="13"/>
    </row>
    <row r="32" spans="1:6" s="10" customFormat="1" ht="18" customHeight="1">
      <c r="A32" s="12" t="s">
        <v>658</v>
      </c>
      <c r="B32" s="11" t="s">
        <v>659</v>
      </c>
      <c r="C32" s="13"/>
      <c r="D32" s="13"/>
      <c r="E32" s="13"/>
      <c r="F32" s="13"/>
    </row>
    <row r="33" spans="1:6" s="10" customFormat="1" ht="18" customHeight="1">
      <c r="A33" s="12" t="s">
        <v>769</v>
      </c>
      <c r="B33" s="11" t="s">
        <v>770</v>
      </c>
      <c r="C33" s="13"/>
      <c r="D33" s="13"/>
      <c r="E33" s="13"/>
      <c r="F33" s="13"/>
    </row>
    <row r="34" spans="1:6" s="10" customFormat="1" ht="18" customHeight="1">
      <c r="A34" s="30" t="s">
        <v>48</v>
      </c>
      <c r="B34" s="31" t="s">
        <v>51</v>
      </c>
      <c r="C34" s="32">
        <v>12800</v>
      </c>
      <c r="D34" s="32"/>
      <c r="E34" s="32">
        <v>25600</v>
      </c>
      <c r="F34" s="32"/>
    </row>
    <row r="35" spans="1:6" s="10" customFormat="1" ht="18" customHeight="1">
      <c r="A35" s="12" t="s">
        <v>49</v>
      </c>
      <c r="B35" s="11" t="s">
        <v>52</v>
      </c>
      <c r="C35" s="13"/>
      <c r="D35" s="13"/>
      <c r="E35" s="13">
        <v>10000</v>
      </c>
      <c r="F35" s="13"/>
    </row>
    <row r="36" spans="1:6" s="10" customFormat="1" ht="18" customHeight="1">
      <c r="A36" s="12" t="s">
        <v>50</v>
      </c>
      <c r="B36" s="11" t="s">
        <v>53</v>
      </c>
      <c r="C36" s="13"/>
      <c r="D36" s="13"/>
      <c r="E36" s="13">
        <v>15600</v>
      </c>
      <c r="F36" s="13"/>
    </row>
    <row r="37" spans="1:6" s="10" customFormat="1" ht="18" customHeight="1">
      <c r="A37" s="12" t="s">
        <v>875</v>
      </c>
      <c r="B37" s="11" t="s">
        <v>876</v>
      </c>
      <c r="C37" s="13"/>
      <c r="D37" s="13"/>
      <c r="E37" s="13"/>
      <c r="F37" s="13"/>
    </row>
    <row r="38" spans="1:6" s="10" customFormat="1" ht="18" customHeight="1">
      <c r="A38" s="30" t="s">
        <v>54</v>
      </c>
      <c r="B38" s="31" t="s">
        <v>57</v>
      </c>
      <c r="C38" s="32"/>
      <c r="D38" s="32"/>
      <c r="E38" s="32">
        <v>2000</v>
      </c>
      <c r="F38" s="32"/>
    </row>
    <row r="39" spans="1:6" s="10" customFormat="1" ht="18" customHeight="1">
      <c r="A39" s="12" t="s">
        <v>55</v>
      </c>
      <c r="B39" s="11" t="s">
        <v>59</v>
      </c>
      <c r="C39" s="13"/>
      <c r="D39" s="13"/>
      <c r="E39" s="13">
        <v>2000</v>
      </c>
      <c r="F39" s="13"/>
    </row>
    <row r="40" spans="1:6" s="10" customFormat="1" ht="18" customHeight="1">
      <c r="A40" s="12" t="s">
        <v>56</v>
      </c>
      <c r="B40" s="11" t="s">
        <v>58</v>
      </c>
      <c r="C40" s="13"/>
      <c r="D40" s="13"/>
      <c r="E40" s="13"/>
      <c r="F40" s="13"/>
    </row>
    <row r="41" spans="1:6" s="10" customFormat="1" ht="18" customHeight="1">
      <c r="A41" s="30" t="s">
        <v>60</v>
      </c>
      <c r="B41" s="31" t="s">
        <v>61</v>
      </c>
      <c r="C41" s="32"/>
      <c r="D41" s="32"/>
      <c r="E41" s="32">
        <v>3000</v>
      </c>
      <c r="F41" s="32"/>
    </row>
    <row r="42" spans="1:6" s="10" customFormat="1" ht="18" customHeight="1">
      <c r="A42" s="12" t="s">
        <v>62</v>
      </c>
      <c r="B42" s="11" t="s">
        <v>63</v>
      </c>
      <c r="C42" s="13"/>
      <c r="D42" s="13"/>
      <c r="E42" s="13">
        <v>3000</v>
      </c>
      <c r="F42" s="13"/>
    </row>
    <row r="43" spans="1:6" s="10" customFormat="1" ht="18" customHeight="1">
      <c r="A43" s="30" t="s">
        <v>64</v>
      </c>
      <c r="B43" s="31" t="s">
        <v>65</v>
      </c>
      <c r="C43" s="32">
        <v>50000</v>
      </c>
      <c r="D43" s="32"/>
      <c r="E43" s="32">
        <v>75000</v>
      </c>
      <c r="F43" s="32"/>
    </row>
    <row r="44" spans="1:6" s="10" customFormat="1" ht="18" customHeight="1">
      <c r="A44" s="12" t="s">
        <v>66</v>
      </c>
      <c r="B44" s="11" t="s">
        <v>74</v>
      </c>
      <c r="C44" s="13"/>
      <c r="D44" s="13"/>
      <c r="E44" s="13">
        <v>50000</v>
      </c>
      <c r="F44" s="13"/>
    </row>
    <row r="45" spans="1:6" s="10" customFormat="1" ht="18" customHeight="1">
      <c r="A45" s="12" t="s">
        <v>67</v>
      </c>
      <c r="B45" s="11" t="s">
        <v>75</v>
      </c>
      <c r="C45" s="13"/>
      <c r="D45" s="13"/>
      <c r="E45" s="13">
        <v>20000</v>
      </c>
      <c r="F45" s="13"/>
    </row>
    <row r="46" spans="1:6" s="10" customFormat="1" ht="18" customHeight="1">
      <c r="A46" s="12" t="s">
        <v>68</v>
      </c>
      <c r="B46" s="11" t="s">
        <v>76</v>
      </c>
      <c r="C46" s="13"/>
      <c r="D46" s="13"/>
      <c r="E46" s="13">
        <v>5000</v>
      </c>
      <c r="F46" s="13"/>
    </row>
    <row r="47" spans="1:6" s="10" customFormat="1" ht="18" customHeight="1">
      <c r="A47" s="12" t="s">
        <v>69</v>
      </c>
      <c r="B47" s="11" t="s">
        <v>77</v>
      </c>
      <c r="C47" s="13"/>
      <c r="D47" s="13"/>
      <c r="E47" s="13"/>
      <c r="F47" s="13"/>
    </row>
    <row r="48" spans="1:6" s="10" customFormat="1" ht="18" customHeight="1">
      <c r="A48" s="12" t="s">
        <v>70</v>
      </c>
      <c r="B48" s="11" t="s">
        <v>78</v>
      </c>
      <c r="C48" s="13"/>
      <c r="D48" s="13"/>
      <c r="E48" s="13"/>
      <c r="F48" s="13"/>
    </row>
    <row r="49" spans="1:6" s="10" customFormat="1" ht="18" customHeight="1">
      <c r="A49" s="12" t="s">
        <v>71</v>
      </c>
      <c r="B49" s="11" t="s">
        <v>79</v>
      </c>
      <c r="C49" s="13"/>
      <c r="D49" s="13"/>
      <c r="E49" s="13"/>
      <c r="F49" s="13"/>
    </row>
    <row r="50" spans="1:6" s="10" customFormat="1" ht="18" customHeight="1">
      <c r="A50" s="12" t="s">
        <v>72</v>
      </c>
      <c r="B50" s="11" t="s">
        <v>80</v>
      </c>
      <c r="C50" s="13"/>
      <c r="D50" s="13"/>
      <c r="E50" s="13"/>
      <c r="F50" s="13"/>
    </row>
    <row r="51" spans="1:6" s="10" customFormat="1" ht="18" customHeight="1">
      <c r="A51" s="12" t="s">
        <v>73</v>
      </c>
      <c r="B51" s="11" t="s">
        <v>81</v>
      </c>
      <c r="C51" s="13"/>
      <c r="D51" s="13"/>
      <c r="E51" s="13"/>
      <c r="F51" s="13"/>
    </row>
    <row r="52" spans="1:6" s="10" customFormat="1" ht="18" customHeight="1">
      <c r="A52" s="12" t="s">
        <v>754</v>
      </c>
      <c r="B52" s="11" t="s">
        <v>755</v>
      </c>
      <c r="C52" s="13"/>
      <c r="D52" s="13"/>
      <c r="E52" s="13"/>
      <c r="F52" s="13"/>
    </row>
    <row r="53" spans="1:6" s="10" customFormat="1" ht="18" customHeight="1">
      <c r="A53" s="30" t="s">
        <v>82</v>
      </c>
      <c r="B53" s="31" t="s">
        <v>83</v>
      </c>
      <c r="C53" s="32"/>
      <c r="D53" s="32">
        <v>11144.73</v>
      </c>
      <c r="E53" s="32">
        <v>4000</v>
      </c>
      <c r="F53" s="32"/>
    </row>
    <row r="54" spans="1:6" s="10" customFormat="1" ht="18" customHeight="1">
      <c r="A54" s="12" t="s">
        <v>508</v>
      </c>
      <c r="B54" s="11" t="s">
        <v>509</v>
      </c>
      <c r="C54" s="17"/>
      <c r="D54" s="13">
        <v>11144.73</v>
      </c>
      <c r="E54" s="17">
        <v>4000</v>
      </c>
      <c r="F54" s="13"/>
    </row>
    <row r="55" spans="1:6" s="10" customFormat="1" ht="18" customHeight="1">
      <c r="A55" s="12" t="s">
        <v>1173</v>
      </c>
      <c r="B55" s="11" t="s">
        <v>1562</v>
      </c>
      <c r="C55" s="13"/>
      <c r="D55" s="13"/>
      <c r="E55" s="13"/>
      <c r="F55" s="13"/>
    </row>
    <row r="56" spans="1:6" s="10" customFormat="1" ht="18" customHeight="1">
      <c r="A56" s="12" t="s">
        <v>1174</v>
      </c>
      <c r="B56" s="11" t="s">
        <v>1176</v>
      </c>
      <c r="C56" s="13"/>
      <c r="D56" s="13"/>
      <c r="E56" s="13"/>
      <c r="F56" s="13"/>
    </row>
    <row r="57" spans="1:6" s="10" customFormat="1" ht="18" customHeight="1">
      <c r="A57" s="30" t="s">
        <v>84</v>
      </c>
      <c r="B57" s="31" t="s">
        <v>85</v>
      </c>
      <c r="C57" s="32">
        <v>140798.6</v>
      </c>
      <c r="D57" s="32"/>
      <c r="E57" s="32">
        <v>301928</v>
      </c>
      <c r="F57" s="32"/>
    </row>
    <row r="58" spans="1:6" s="10" customFormat="1" ht="18" customHeight="1">
      <c r="A58" s="12" t="s">
        <v>86</v>
      </c>
      <c r="B58" s="11" t="s">
        <v>558</v>
      </c>
      <c r="C58" s="13"/>
      <c r="D58" s="13"/>
      <c r="E58" s="13">
        <v>46800</v>
      </c>
      <c r="F58" s="13"/>
    </row>
    <row r="59" spans="1:6" s="10" customFormat="1" ht="18" customHeight="1">
      <c r="A59" s="12" t="s">
        <v>87</v>
      </c>
      <c r="B59" s="11" t="s">
        <v>90</v>
      </c>
      <c r="C59" s="13"/>
      <c r="D59" s="13"/>
      <c r="E59" s="13">
        <v>115128</v>
      </c>
      <c r="F59" s="13"/>
    </row>
    <row r="60" spans="1:6" s="10" customFormat="1" ht="18" customHeight="1">
      <c r="A60" s="12" t="s">
        <v>88</v>
      </c>
      <c r="B60" s="11" t="s">
        <v>732</v>
      </c>
      <c r="C60" s="13"/>
      <c r="D60" s="13"/>
      <c r="E60" s="13"/>
      <c r="F60" s="13"/>
    </row>
    <row r="61" spans="1:6" s="10" customFormat="1" ht="18" customHeight="1">
      <c r="A61" s="12" t="s">
        <v>89</v>
      </c>
      <c r="B61" s="11" t="s">
        <v>733</v>
      </c>
      <c r="C61" s="13"/>
      <c r="D61" s="13"/>
      <c r="E61" s="13"/>
      <c r="F61" s="13"/>
    </row>
    <row r="62" spans="1:6" s="10" customFormat="1" ht="18" customHeight="1">
      <c r="A62" s="12" t="s">
        <v>91</v>
      </c>
      <c r="B62" s="11" t="s">
        <v>584</v>
      </c>
      <c r="C62" s="13"/>
      <c r="D62" s="13"/>
      <c r="E62" s="13"/>
      <c r="F62" s="13"/>
    </row>
    <row r="63" spans="1:6" s="10" customFormat="1" ht="18" customHeight="1">
      <c r="A63" s="12" t="s">
        <v>731</v>
      </c>
      <c r="B63" s="11" t="s">
        <v>1314</v>
      </c>
      <c r="C63" s="13"/>
      <c r="D63" s="13"/>
      <c r="E63" s="13">
        <v>140000</v>
      </c>
      <c r="F63" s="13"/>
    </row>
    <row r="64" spans="1:6" s="10" customFormat="1" ht="18" customHeight="1">
      <c r="A64" s="12" t="s">
        <v>739</v>
      </c>
      <c r="B64" s="11" t="s">
        <v>740</v>
      </c>
      <c r="C64" s="13"/>
      <c r="D64" s="13"/>
      <c r="E64" s="13"/>
      <c r="F64" s="13"/>
    </row>
    <row r="65" spans="1:6" s="10" customFormat="1" ht="18" customHeight="1">
      <c r="A65" s="12" t="s">
        <v>839</v>
      </c>
      <c r="B65" s="11" t="s">
        <v>1315</v>
      </c>
      <c r="C65" s="13"/>
      <c r="D65" s="13"/>
      <c r="E65" s="13"/>
      <c r="F65" s="13"/>
    </row>
    <row r="66" spans="1:6" s="10" customFormat="1" ht="18" customHeight="1">
      <c r="A66" s="30" t="s">
        <v>92</v>
      </c>
      <c r="B66" s="31" t="s">
        <v>93</v>
      </c>
      <c r="C66" s="32">
        <v>535679.39</v>
      </c>
      <c r="D66" s="32"/>
      <c r="E66" s="32">
        <v>647651.07999999996</v>
      </c>
      <c r="F66" s="32"/>
    </row>
    <row r="67" spans="1:6" s="10" customFormat="1" ht="18" customHeight="1">
      <c r="A67" s="12" t="s">
        <v>435</v>
      </c>
      <c r="B67" s="11" t="s">
        <v>436</v>
      </c>
      <c r="C67" s="13"/>
      <c r="D67" s="13"/>
      <c r="E67" s="13">
        <v>275883.90000000002</v>
      </c>
      <c r="F67" s="13"/>
    </row>
    <row r="68" spans="1:6" s="10" customFormat="1" ht="18" customHeight="1">
      <c r="A68" s="12" t="s">
        <v>437</v>
      </c>
      <c r="B68" s="11" t="s">
        <v>439</v>
      </c>
      <c r="C68" s="13"/>
      <c r="D68" s="13"/>
      <c r="E68" s="13">
        <v>187069.4</v>
      </c>
      <c r="F68" s="13"/>
    </row>
    <row r="69" spans="1:6" s="10" customFormat="1" ht="18" customHeight="1">
      <c r="A69" s="12" t="s">
        <v>438</v>
      </c>
      <c r="B69" s="11" t="s">
        <v>530</v>
      </c>
      <c r="C69" s="13"/>
      <c r="D69" s="13"/>
      <c r="E69" s="13">
        <v>88814.5</v>
      </c>
      <c r="F69" s="13"/>
    </row>
    <row r="70" spans="1:6" s="10" customFormat="1" ht="18" customHeight="1">
      <c r="A70" s="12" t="s">
        <v>440</v>
      </c>
      <c r="B70" s="11" t="s">
        <v>441</v>
      </c>
      <c r="C70" s="13"/>
      <c r="D70" s="13"/>
      <c r="E70" s="13">
        <v>121560</v>
      </c>
      <c r="F70" s="13"/>
    </row>
    <row r="71" spans="1:6" s="10" customFormat="1" ht="18" customHeight="1">
      <c r="A71" s="12" t="s">
        <v>444</v>
      </c>
      <c r="B71" s="11" t="s">
        <v>443</v>
      </c>
      <c r="C71" s="13"/>
      <c r="D71" s="13"/>
      <c r="E71" s="13">
        <v>49140</v>
      </c>
      <c r="F71" s="13"/>
    </row>
    <row r="72" spans="1:6" s="10" customFormat="1" ht="18" customHeight="1">
      <c r="A72" s="12" t="s">
        <v>445</v>
      </c>
      <c r="B72" s="11" t="s">
        <v>442</v>
      </c>
      <c r="C72" s="13"/>
      <c r="D72" s="13"/>
      <c r="E72" s="13">
        <v>72420</v>
      </c>
      <c r="F72" s="13"/>
    </row>
    <row r="73" spans="1:6" s="10" customFormat="1" ht="18" customHeight="1">
      <c r="A73" s="12" t="s">
        <v>446</v>
      </c>
      <c r="B73" s="11" t="s">
        <v>448</v>
      </c>
      <c r="C73" s="13"/>
      <c r="D73" s="13"/>
      <c r="E73" s="13">
        <v>21850</v>
      </c>
      <c r="F73" s="13"/>
    </row>
    <row r="74" spans="1:6" s="10" customFormat="1" ht="18" customHeight="1">
      <c r="A74" s="12" t="s">
        <v>447</v>
      </c>
      <c r="B74" s="11" t="s">
        <v>449</v>
      </c>
      <c r="C74" s="13"/>
      <c r="D74" s="13"/>
      <c r="E74" s="13">
        <v>64050</v>
      </c>
      <c r="F74" s="13"/>
    </row>
    <row r="75" spans="1:6" s="10" customFormat="1" ht="18" customHeight="1">
      <c r="A75" s="12" t="s">
        <v>450</v>
      </c>
      <c r="B75" s="11" t="s">
        <v>451</v>
      </c>
      <c r="C75" s="13"/>
      <c r="D75" s="13"/>
      <c r="E75" s="13">
        <v>30000</v>
      </c>
      <c r="F75" s="13"/>
    </row>
    <row r="76" spans="1:6" s="10" customFormat="1" ht="18" customHeight="1">
      <c r="A76" s="12" t="s">
        <v>452</v>
      </c>
      <c r="B76" s="11" t="s">
        <v>453</v>
      </c>
      <c r="C76" s="13"/>
      <c r="D76" s="13"/>
      <c r="E76" s="13">
        <v>108000</v>
      </c>
      <c r="F76" s="13"/>
    </row>
    <row r="77" spans="1:6" s="10" customFormat="1" ht="18" customHeight="1">
      <c r="A77" s="12" t="s">
        <v>455</v>
      </c>
      <c r="B77" s="11" t="s">
        <v>454</v>
      </c>
      <c r="C77" s="13"/>
      <c r="D77" s="13"/>
      <c r="E77" s="13">
        <v>26307.18</v>
      </c>
      <c r="F77" s="13"/>
    </row>
    <row r="78" spans="1:6" s="10" customFormat="1" ht="18" customHeight="1">
      <c r="A78" s="12" t="s">
        <v>456</v>
      </c>
      <c r="B78" s="11" t="s">
        <v>557</v>
      </c>
      <c r="C78" s="13"/>
      <c r="D78" s="13"/>
      <c r="E78" s="13"/>
      <c r="F78" s="13"/>
    </row>
    <row r="79" spans="1:6" s="10" customFormat="1" ht="18" customHeight="1">
      <c r="A79" s="12" t="s">
        <v>623</v>
      </c>
      <c r="B79" s="11" t="s">
        <v>624</v>
      </c>
      <c r="C79" s="13"/>
      <c r="D79" s="13"/>
      <c r="E79" s="13"/>
      <c r="F79" s="13"/>
    </row>
    <row r="80" spans="1:6" s="10" customFormat="1" ht="18" customHeight="1">
      <c r="A80" s="30" t="s">
        <v>94</v>
      </c>
      <c r="B80" s="31" t="s">
        <v>95</v>
      </c>
      <c r="C80" s="32">
        <v>22100.17</v>
      </c>
      <c r="D80" s="32"/>
      <c r="E80" s="32"/>
      <c r="F80" s="32">
        <v>53451.41</v>
      </c>
    </row>
    <row r="81" spans="1:6" s="10" customFormat="1" ht="18" customHeight="1">
      <c r="A81" s="12" t="s">
        <v>479</v>
      </c>
      <c r="B81" s="11" t="s">
        <v>480</v>
      </c>
      <c r="C81" s="13"/>
      <c r="D81" s="13"/>
      <c r="E81" s="13"/>
      <c r="F81" s="13">
        <v>26135.9</v>
      </c>
    </row>
    <row r="82" spans="1:6" s="10" customFormat="1" ht="18" customHeight="1">
      <c r="A82" s="12" t="s">
        <v>481</v>
      </c>
      <c r="B82" s="11" t="s">
        <v>483</v>
      </c>
      <c r="C82" s="13"/>
      <c r="D82" s="13"/>
      <c r="E82" s="13"/>
      <c r="F82" s="13">
        <v>15274.4</v>
      </c>
    </row>
    <row r="83" spans="1:6" s="10" customFormat="1" ht="18" customHeight="1">
      <c r="A83" s="12" t="s">
        <v>482</v>
      </c>
      <c r="B83" s="11" t="s">
        <v>484</v>
      </c>
      <c r="C83" s="13"/>
      <c r="D83" s="13"/>
      <c r="E83" s="13"/>
      <c r="F83" s="13">
        <v>10861.5</v>
      </c>
    </row>
    <row r="84" spans="1:6" s="10" customFormat="1" ht="18" customHeight="1">
      <c r="A84" s="12" t="s">
        <v>485</v>
      </c>
      <c r="B84" s="11" t="s">
        <v>486</v>
      </c>
      <c r="C84" s="13"/>
      <c r="D84" s="13"/>
      <c r="E84" s="13"/>
      <c r="F84" s="13">
        <v>20606.53</v>
      </c>
    </row>
    <row r="85" spans="1:6" s="10" customFormat="1" ht="18" customHeight="1">
      <c r="A85" s="12" t="s">
        <v>487</v>
      </c>
      <c r="B85" s="11" t="s">
        <v>489</v>
      </c>
      <c r="C85" s="13"/>
      <c r="D85" s="13"/>
      <c r="E85" s="13"/>
      <c r="F85" s="13">
        <v>11146.37</v>
      </c>
    </row>
    <row r="86" spans="1:6" s="10" customFormat="1" ht="18" customHeight="1">
      <c r="A86" s="12" t="s">
        <v>488</v>
      </c>
      <c r="B86" s="11" t="s">
        <v>490</v>
      </c>
      <c r="C86" s="13"/>
      <c r="D86" s="13"/>
      <c r="E86" s="13"/>
      <c r="F86" s="13">
        <v>9460.16</v>
      </c>
    </row>
    <row r="87" spans="1:6" s="10" customFormat="1" ht="18" customHeight="1">
      <c r="A87" s="12" t="s">
        <v>496</v>
      </c>
      <c r="B87" s="11" t="s">
        <v>491</v>
      </c>
      <c r="C87" s="13"/>
      <c r="D87" s="13"/>
      <c r="E87" s="13">
        <v>574.89</v>
      </c>
      <c r="F87" s="13"/>
    </row>
    <row r="88" spans="1:6" s="10" customFormat="1" ht="18" customHeight="1">
      <c r="A88" s="12" t="s">
        <v>497</v>
      </c>
      <c r="B88" s="11" t="s">
        <v>492</v>
      </c>
      <c r="C88" s="13"/>
      <c r="D88" s="13"/>
      <c r="E88" s="13"/>
      <c r="F88" s="13">
        <v>3357.68</v>
      </c>
    </row>
    <row r="89" spans="1:6" s="10" customFormat="1" ht="18" customHeight="1">
      <c r="A89" s="12" t="s">
        <v>498</v>
      </c>
      <c r="B89" s="11" t="s">
        <v>493</v>
      </c>
      <c r="C89" s="13"/>
      <c r="D89" s="13"/>
      <c r="E89" s="13"/>
      <c r="F89" s="13">
        <v>3000</v>
      </c>
    </row>
    <row r="90" spans="1:6" s="10" customFormat="1" ht="18" customHeight="1">
      <c r="A90" s="12" t="s">
        <v>499</v>
      </c>
      <c r="B90" s="11" t="s">
        <v>494</v>
      </c>
      <c r="C90" s="13"/>
      <c r="D90" s="13"/>
      <c r="E90" s="13">
        <v>1200</v>
      </c>
      <c r="F90" s="13"/>
    </row>
    <row r="91" spans="1:6" s="10" customFormat="1" ht="18" customHeight="1">
      <c r="A91" s="12" t="s">
        <v>500</v>
      </c>
      <c r="B91" s="11" t="s">
        <v>495</v>
      </c>
      <c r="C91" s="13"/>
      <c r="D91" s="13"/>
      <c r="E91" s="13"/>
      <c r="F91" s="13">
        <v>2296.5100000000002</v>
      </c>
    </row>
    <row r="92" spans="1:6" s="10" customFormat="1" ht="18" customHeight="1">
      <c r="A92" s="12" t="s">
        <v>501</v>
      </c>
      <c r="B92" s="11" t="s">
        <v>502</v>
      </c>
      <c r="C92" s="13"/>
      <c r="D92" s="13"/>
      <c r="E92" s="13">
        <v>170.32</v>
      </c>
      <c r="F92" s="13"/>
    </row>
    <row r="93" spans="1:6" s="10" customFormat="1" ht="18" customHeight="1">
      <c r="A93" s="12" t="s">
        <v>505</v>
      </c>
      <c r="B93" s="11" t="s">
        <v>503</v>
      </c>
      <c r="C93" s="13"/>
      <c r="D93" s="13"/>
      <c r="E93" s="13"/>
      <c r="F93" s="13"/>
    </row>
    <row r="94" spans="1:6" s="10" customFormat="1" ht="18" customHeight="1">
      <c r="A94" s="12" t="s">
        <v>559</v>
      </c>
      <c r="B94" s="11" t="s">
        <v>504</v>
      </c>
      <c r="C94" s="13"/>
      <c r="D94" s="13"/>
      <c r="E94" s="13"/>
      <c r="F94" s="13"/>
    </row>
    <row r="95" spans="1:6" s="10" customFormat="1" ht="18" customHeight="1">
      <c r="A95" s="30" t="s">
        <v>96</v>
      </c>
      <c r="B95" s="31" t="s">
        <v>97</v>
      </c>
      <c r="C95" s="32">
        <v>282520.37</v>
      </c>
      <c r="D95" s="32"/>
      <c r="E95" s="32">
        <v>847158.5</v>
      </c>
      <c r="F95" s="32"/>
    </row>
    <row r="96" spans="1:6" s="10" customFormat="1" ht="18" customHeight="1">
      <c r="A96" s="12" t="s">
        <v>471</v>
      </c>
      <c r="B96" s="11" t="s">
        <v>473</v>
      </c>
      <c r="C96" s="13"/>
      <c r="D96" s="13"/>
      <c r="E96" s="13">
        <v>509465.36</v>
      </c>
      <c r="F96" s="13"/>
    </row>
    <row r="97" spans="1:6" s="10" customFormat="1" ht="18" customHeight="1">
      <c r="A97" s="12" t="s">
        <v>472</v>
      </c>
      <c r="B97" s="11" t="s">
        <v>474</v>
      </c>
      <c r="C97" s="13"/>
      <c r="D97" s="13"/>
      <c r="E97" s="13">
        <v>337693.14</v>
      </c>
      <c r="F97" s="13"/>
    </row>
    <row r="98" spans="1:6" s="10" customFormat="1" ht="18" customHeight="1">
      <c r="A98" s="12" t="s">
        <v>929</v>
      </c>
      <c r="B98" s="11" t="s">
        <v>930</v>
      </c>
      <c r="C98" s="13"/>
      <c r="D98" s="13"/>
      <c r="E98" s="13"/>
      <c r="F98" s="13"/>
    </row>
    <row r="99" spans="1:6" s="10" customFormat="1" ht="18" customHeight="1">
      <c r="A99" s="12" t="s">
        <v>1206</v>
      </c>
      <c r="B99" s="11" t="s">
        <v>1208</v>
      </c>
      <c r="C99" s="13"/>
      <c r="D99" s="13"/>
      <c r="E99" s="13"/>
      <c r="F99" s="13"/>
    </row>
    <row r="100" spans="1:6" s="10" customFormat="1" ht="18" customHeight="1">
      <c r="A100" s="30" t="s">
        <v>99</v>
      </c>
      <c r="B100" s="31" t="s">
        <v>98</v>
      </c>
      <c r="C100" s="32"/>
      <c r="D100" s="32"/>
      <c r="E100" s="32">
        <v>343681.02</v>
      </c>
      <c r="F100" s="32"/>
    </row>
    <row r="101" spans="1:6" s="10" customFormat="1" ht="18" customHeight="1">
      <c r="A101" s="12" t="s">
        <v>100</v>
      </c>
      <c r="B101" s="11" t="s">
        <v>101</v>
      </c>
      <c r="C101" s="13"/>
      <c r="D101" s="13"/>
      <c r="E101" s="13">
        <v>343681.02</v>
      </c>
      <c r="F101" s="13"/>
    </row>
    <row r="102" spans="1:6" s="10" customFormat="1" ht="18" customHeight="1">
      <c r="A102" s="30" t="s">
        <v>102</v>
      </c>
      <c r="B102" s="31" t="s">
        <v>103</v>
      </c>
      <c r="C102" s="32">
        <v>35960.800000000003</v>
      </c>
      <c r="D102" s="32"/>
      <c r="E102" s="32">
        <v>132200.34</v>
      </c>
      <c r="F102" s="32"/>
    </row>
    <row r="103" spans="1:6" s="10" customFormat="1" ht="18" customHeight="1">
      <c r="A103" s="12" t="s">
        <v>475</v>
      </c>
      <c r="B103" s="11" t="s">
        <v>477</v>
      </c>
      <c r="C103" s="13"/>
      <c r="D103" s="13"/>
      <c r="E103" s="13">
        <v>73428</v>
      </c>
      <c r="F103" s="13"/>
    </row>
    <row r="104" spans="1:6" s="10" customFormat="1" ht="18" customHeight="1">
      <c r="A104" s="12" t="s">
        <v>476</v>
      </c>
      <c r="B104" s="11" t="s">
        <v>478</v>
      </c>
      <c r="C104" s="13"/>
      <c r="D104" s="13"/>
      <c r="E104" s="13">
        <v>58772.34</v>
      </c>
      <c r="F104" s="13"/>
    </row>
    <row r="105" spans="1:6" s="10" customFormat="1" ht="18" customHeight="1">
      <c r="A105" s="30" t="s">
        <v>104</v>
      </c>
      <c r="B105" s="31" t="s">
        <v>105</v>
      </c>
      <c r="C105" s="32">
        <v>162557.65</v>
      </c>
      <c r="D105" s="32"/>
      <c r="E105" s="32">
        <v>171055.32</v>
      </c>
      <c r="F105" s="32"/>
    </row>
    <row r="106" spans="1:6" s="10" customFormat="1" ht="18" customHeight="1">
      <c r="A106" s="12" t="s">
        <v>457</v>
      </c>
      <c r="B106" s="11" t="s">
        <v>458</v>
      </c>
      <c r="C106" s="13"/>
      <c r="D106" s="13"/>
      <c r="E106" s="13">
        <v>31800</v>
      </c>
      <c r="F106" s="13"/>
    </row>
    <row r="107" spans="1:6" s="10" customFormat="1" ht="18" customHeight="1">
      <c r="A107" s="12" t="s">
        <v>459</v>
      </c>
      <c r="B107" s="11" t="s">
        <v>460</v>
      </c>
      <c r="C107" s="13"/>
      <c r="D107" s="13"/>
      <c r="E107" s="13">
        <v>114821</v>
      </c>
      <c r="F107" s="13"/>
    </row>
    <row r="108" spans="1:6" s="10" customFormat="1" ht="18" customHeight="1">
      <c r="A108" s="12" t="s">
        <v>461</v>
      </c>
      <c r="B108" s="11" t="s">
        <v>462</v>
      </c>
      <c r="C108" s="13"/>
      <c r="D108" s="13"/>
      <c r="E108" s="13">
        <v>74732</v>
      </c>
      <c r="F108" s="13"/>
    </row>
    <row r="109" spans="1:6" s="10" customFormat="1" ht="18" customHeight="1">
      <c r="A109" s="12" t="s">
        <v>466</v>
      </c>
      <c r="B109" s="11" t="s">
        <v>463</v>
      </c>
      <c r="C109" s="13"/>
      <c r="D109" s="13"/>
      <c r="E109" s="13">
        <v>2880</v>
      </c>
      <c r="F109" s="13"/>
    </row>
    <row r="110" spans="1:6" s="10" customFormat="1" ht="18" customHeight="1">
      <c r="A110" s="12" t="s">
        <v>467</v>
      </c>
      <c r="B110" s="11" t="s">
        <v>464</v>
      </c>
      <c r="C110" s="13"/>
      <c r="D110" s="13"/>
      <c r="E110" s="13">
        <v>15600</v>
      </c>
      <c r="F110" s="13"/>
    </row>
    <row r="111" spans="1:6" s="10" customFormat="1" ht="18" customHeight="1">
      <c r="A111" s="12" t="s">
        <v>468</v>
      </c>
      <c r="B111" s="11" t="s">
        <v>465</v>
      </c>
      <c r="C111" s="13"/>
      <c r="D111" s="13"/>
      <c r="E111" s="13">
        <v>21609</v>
      </c>
      <c r="F111" s="13"/>
    </row>
    <row r="112" spans="1:6" s="10" customFormat="1" ht="18" customHeight="1">
      <c r="A112" s="12" t="s">
        <v>469</v>
      </c>
      <c r="B112" s="11" t="s">
        <v>470</v>
      </c>
      <c r="C112" s="13"/>
      <c r="D112" s="13"/>
      <c r="E112" s="13">
        <v>24434.32</v>
      </c>
      <c r="F112" s="13"/>
    </row>
    <row r="113" spans="1:6" s="10" customFormat="1" ht="18" customHeight="1">
      <c r="A113" s="30" t="s">
        <v>106</v>
      </c>
      <c r="B113" s="31" t="s">
        <v>107</v>
      </c>
      <c r="C113" s="32"/>
      <c r="D113" s="32"/>
      <c r="E113" s="32"/>
      <c r="F113" s="32">
        <v>3600</v>
      </c>
    </row>
    <row r="114" spans="1:6" s="10" customFormat="1" ht="18" customHeight="1">
      <c r="A114" s="12" t="s">
        <v>506</v>
      </c>
      <c r="B114" s="11" t="s">
        <v>507</v>
      </c>
      <c r="C114" s="13"/>
      <c r="D114" s="13"/>
      <c r="E114" s="13"/>
      <c r="F114" s="13"/>
    </row>
    <row r="115" spans="1:6" s="10" customFormat="1" ht="18" customHeight="1">
      <c r="A115" s="30" t="s">
        <v>108</v>
      </c>
      <c r="B115" s="31" t="s">
        <v>109</v>
      </c>
      <c r="C115" s="32"/>
      <c r="D115" s="32"/>
      <c r="E115" s="32"/>
      <c r="F115" s="32"/>
    </row>
    <row r="116" spans="1:6" s="10" customFormat="1" ht="18" customHeight="1">
      <c r="A116" s="12" t="s">
        <v>110</v>
      </c>
      <c r="B116" s="11" t="s">
        <v>114</v>
      </c>
      <c r="C116" s="13"/>
      <c r="D116" s="13"/>
      <c r="E116" s="13"/>
      <c r="F116" s="13"/>
    </row>
    <row r="117" spans="1:6" s="10" customFormat="1" ht="18" customHeight="1">
      <c r="A117" s="12" t="s">
        <v>111</v>
      </c>
      <c r="B117" s="11" t="s">
        <v>115</v>
      </c>
      <c r="C117" s="13"/>
      <c r="D117" s="13"/>
      <c r="E117" s="13"/>
      <c r="F117" s="13"/>
    </row>
    <row r="118" spans="1:6" s="10" customFormat="1" ht="18" customHeight="1">
      <c r="A118" s="12" t="s">
        <v>112</v>
      </c>
      <c r="B118" s="11" t="s">
        <v>116</v>
      </c>
      <c r="C118" s="13"/>
      <c r="D118" s="13"/>
      <c r="E118" s="13"/>
      <c r="F118" s="13"/>
    </row>
    <row r="119" spans="1:6" s="10" customFormat="1" ht="18" customHeight="1">
      <c r="A119" s="12" t="s">
        <v>113</v>
      </c>
      <c r="B119" s="11" t="s">
        <v>117</v>
      </c>
      <c r="C119" s="13"/>
      <c r="D119" s="13"/>
      <c r="E119" s="13"/>
      <c r="F119" s="13"/>
    </row>
    <row r="120" spans="1:6" s="10" customFormat="1" ht="18" customHeight="1">
      <c r="A120" s="30" t="s">
        <v>118</v>
      </c>
      <c r="B120" s="31" t="s">
        <v>119</v>
      </c>
      <c r="C120" s="32"/>
      <c r="D120" s="32"/>
      <c r="E120" s="32"/>
      <c r="F120" s="32"/>
    </row>
    <row r="121" spans="1:6" s="10" customFormat="1" ht="18" customHeight="1">
      <c r="A121" s="12" t="s">
        <v>842</v>
      </c>
      <c r="B121" s="11" t="s">
        <v>843</v>
      </c>
      <c r="C121" s="13"/>
      <c r="D121" s="13"/>
      <c r="E121" s="13"/>
      <c r="F121" s="13"/>
    </row>
    <row r="122" spans="1:6" s="10" customFormat="1" ht="18" customHeight="1">
      <c r="A122" s="12" t="s">
        <v>845</v>
      </c>
      <c r="B122" s="11" t="s">
        <v>847</v>
      </c>
      <c r="C122" s="13"/>
      <c r="D122" s="13"/>
      <c r="E122" s="13"/>
      <c r="F122" s="13"/>
    </row>
    <row r="123" spans="1:6" s="10" customFormat="1" ht="18" customHeight="1">
      <c r="A123" s="12" t="s">
        <v>846</v>
      </c>
      <c r="B123" s="11" t="s">
        <v>848</v>
      </c>
      <c r="C123" s="13"/>
      <c r="D123" s="13"/>
      <c r="E123" s="13"/>
      <c r="F123" s="13"/>
    </row>
    <row r="124" spans="1:6" s="10" customFormat="1" ht="18" customHeight="1">
      <c r="A124" s="30" t="s">
        <v>120</v>
      </c>
      <c r="B124" s="31" t="s">
        <v>121</v>
      </c>
      <c r="C124" s="32">
        <v>1250000</v>
      </c>
      <c r="D124" s="32"/>
      <c r="E124" s="32">
        <v>3000000</v>
      </c>
      <c r="F124" s="32"/>
    </row>
    <row r="125" spans="1:6" s="10" customFormat="1" ht="18" customHeight="1">
      <c r="A125" s="12" t="s">
        <v>122</v>
      </c>
      <c r="B125" s="11" t="s">
        <v>126</v>
      </c>
      <c r="C125" s="13"/>
      <c r="D125" s="13"/>
      <c r="E125" s="13">
        <v>3000000</v>
      </c>
      <c r="F125" s="13"/>
    </row>
    <row r="126" spans="1:6" s="10" customFormat="1" ht="18" customHeight="1">
      <c r="A126" s="12" t="s">
        <v>123</v>
      </c>
      <c r="B126" s="11" t="s">
        <v>127</v>
      </c>
      <c r="C126" s="13"/>
      <c r="D126" s="13"/>
      <c r="E126" s="13">
        <v>3000000</v>
      </c>
      <c r="F126" s="13"/>
    </row>
    <row r="127" spans="1:6" s="10" customFormat="1" ht="18" customHeight="1">
      <c r="A127" s="12" t="s">
        <v>124</v>
      </c>
      <c r="B127" s="11" t="s">
        <v>128</v>
      </c>
      <c r="C127" s="13"/>
      <c r="D127" s="13"/>
      <c r="E127" s="13"/>
      <c r="F127" s="13"/>
    </row>
    <row r="128" spans="1:6" s="10" customFormat="1" ht="18" customHeight="1">
      <c r="A128" s="12" t="s">
        <v>125</v>
      </c>
      <c r="B128" s="11" t="s">
        <v>129</v>
      </c>
      <c r="C128" s="13"/>
      <c r="D128" s="13"/>
      <c r="E128" s="13"/>
      <c r="F128" s="13"/>
    </row>
    <row r="129" spans="1:6" s="10" customFormat="1" ht="18" customHeight="1">
      <c r="A129" s="30" t="s">
        <v>130</v>
      </c>
      <c r="B129" s="31" t="s">
        <v>131</v>
      </c>
      <c r="C129" s="32">
        <v>8509496</v>
      </c>
      <c r="D129" s="32"/>
      <c r="E129" s="32">
        <v>8654200</v>
      </c>
      <c r="F129" s="32"/>
    </row>
    <row r="130" spans="1:6" s="10" customFormat="1" ht="18" customHeight="1">
      <c r="A130" s="12" t="s">
        <v>397</v>
      </c>
      <c r="B130" s="11" t="s">
        <v>398</v>
      </c>
      <c r="C130" s="13"/>
      <c r="D130" s="13"/>
      <c r="E130" s="13">
        <v>4483041.07</v>
      </c>
      <c r="F130" s="13"/>
    </row>
    <row r="131" spans="1:6" s="10" customFormat="1" ht="18" customHeight="1">
      <c r="A131" s="12" t="s">
        <v>399</v>
      </c>
      <c r="B131" s="11" t="s">
        <v>402</v>
      </c>
      <c r="C131" s="13"/>
      <c r="D131" s="13"/>
      <c r="E131" s="13">
        <v>2610000</v>
      </c>
      <c r="F131" s="13"/>
    </row>
    <row r="132" spans="1:6" s="10" customFormat="1" ht="18" customHeight="1">
      <c r="A132" s="12" t="s">
        <v>400</v>
      </c>
      <c r="B132" s="11" t="s">
        <v>403</v>
      </c>
      <c r="C132" s="13"/>
      <c r="D132" s="13"/>
      <c r="E132" s="13">
        <v>1451641.96</v>
      </c>
      <c r="F132" s="13"/>
    </row>
    <row r="133" spans="1:6" s="10" customFormat="1" ht="18" customHeight="1">
      <c r="A133" s="12" t="s">
        <v>401</v>
      </c>
      <c r="B133" s="11" t="s">
        <v>404</v>
      </c>
      <c r="C133" s="13"/>
      <c r="D133" s="13"/>
      <c r="E133" s="13">
        <v>421399.11</v>
      </c>
      <c r="F133" s="13"/>
    </row>
    <row r="134" spans="1:6" s="10" customFormat="1" ht="18" customHeight="1">
      <c r="A134" s="12" t="s">
        <v>405</v>
      </c>
      <c r="B134" s="11" t="s">
        <v>406</v>
      </c>
      <c r="C134" s="13"/>
      <c r="D134" s="13"/>
      <c r="E134" s="13">
        <v>663768.97</v>
      </c>
      <c r="F134" s="13"/>
    </row>
    <row r="135" spans="1:6" s="10" customFormat="1" ht="18" customHeight="1">
      <c r="A135" s="12" t="s">
        <v>407</v>
      </c>
      <c r="B135" s="11" t="s">
        <v>409</v>
      </c>
      <c r="C135" s="13"/>
      <c r="D135" s="13"/>
      <c r="E135" s="13">
        <v>465133.42</v>
      </c>
      <c r="F135" s="13"/>
    </row>
    <row r="136" spans="1:6" s="10" customFormat="1" ht="18" customHeight="1">
      <c r="A136" s="12" t="s">
        <v>408</v>
      </c>
      <c r="B136" s="11" t="s">
        <v>410</v>
      </c>
      <c r="C136" s="13"/>
      <c r="D136" s="13"/>
      <c r="E136" s="13">
        <v>198635.55</v>
      </c>
      <c r="F136" s="13"/>
    </row>
    <row r="137" spans="1:6" s="10" customFormat="1" ht="18" customHeight="1">
      <c r="A137" s="12" t="s">
        <v>411</v>
      </c>
      <c r="B137" s="11" t="s">
        <v>412</v>
      </c>
      <c r="C137" s="13"/>
      <c r="D137" s="13"/>
      <c r="E137" s="13">
        <v>766318</v>
      </c>
      <c r="F137" s="13"/>
    </row>
    <row r="138" spans="1:6" s="10" customFormat="1" ht="18" customHeight="1">
      <c r="A138" s="12" t="s">
        <v>413</v>
      </c>
      <c r="B138" s="11" t="s">
        <v>416</v>
      </c>
      <c r="C138" s="13"/>
      <c r="D138" s="13"/>
      <c r="E138" s="13">
        <v>293134</v>
      </c>
      <c r="F138" s="13"/>
    </row>
    <row r="139" spans="1:6" s="10" customFormat="1" ht="18" customHeight="1">
      <c r="A139" s="12" t="s">
        <v>414</v>
      </c>
      <c r="B139" s="11" t="s">
        <v>417</v>
      </c>
      <c r="C139" s="13"/>
      <c r="D139" s="13"/>
      <c r="E139" s="13">
        <v>348684</v>
      </c>
      <c r="F139" s="13"/>
    </row>
    <row r="140" spans="1:6" s="10" customFormat="1" ht="18" customHeight="1">
      <c r="A140" s="12" t="s">
        <v>415</v>
      </c>
      <c r="B140" s="11" t="s">
        <v>418</v>
      </c>
      <c r="C140" s="13"/>
      <c r="D140" s="13"/>
      <c r="E140" s="13">
        <v>124500</v>
      </c>
      <c r="F140" s="13"/>
    </row>
    <row r="141" spans="1:6" s="10" customFormat="1" ht="18" customHeight="1">
      <c r="A141" s="12" t="s">
        <v>419</v>
      </c>
      <c r="B141" s="11" t="s">
        <v>420</v>
      </c>
      <c r="C141" s="13"/>
      <c r="D141" s="13"/>
      <c r="E141" s="13">
        <v>2741071.96</v>
      </c>
      <c r="F141" s="13"/>
    </row>
    <row r="142" spans="1:6" s="10" customFormat="1" ht="18" customHeight="1">
      <c r="A142" s="12" t="s">
        <v>421</v>
      </c>
      <c r="B142" s="11" t="s">
        <v>422</v>
      </c>
      <c r="C142" s="13"/>
      <c r="D142" s="13"/>
      <c r="E142" s="13">
        <v>2216494.12</v>
      </c>
      <c r="F142" s="13"/>
    </row>
    <row r="143" spans="1:6" s="10" customFormat="1" ht="18" customHeight="1">
      <c r="A143" s="12" t="s">
        <v>425</v>
      </c>
      <c r="B143" s="11" t="s">
        <v>423</v>
      </c>
      <c r="C143" s="13"/>
      <c r="D143" s="13"/>
      <c r="E143" s="13">
        <v>144223</v>
      </c>
      <c r="F143" s="13"/>
    </row>
    <row r="144" spans="1:6" s="10" customFormat="1" ht="18" customHeight="1">
      <c r="A144" s="12" t="s">
        <v>426</v>
      </c>
      <c r="B144" s="11" t="s">
        <v>424</v>
      </c>
      <c r="C144" s="13"/>
      <c r="D144" s="13"/>
      <c r="E144" s="13">
        <v>380354.84</v>
      </c>
      <c r="F144" s="13"/>
    </row>
    <row r="145" spans="1:6" s="10" customFormat="1" ht="18" customHeight="1">
      <c r="A145" s="30" t="s">
        <v>132</v>
      </c>
      <c r="B145" s="31" t="s">
        <v>133</v>
      </c>
      <c r="C145" s="32"/>
      <c r="D145" s="32">
        <v>416350</v>
      </c>
      <c r="E145" s="32"/>
      <c r="F145" s="32">
        <v>830496</v>
      </c>
    </row>
    <row r="146" spans="1:6" s="10" customFormat="1" ht="18" customHeight="1">
      <c r="A146" s="12" t="s">
        <v>811</v>
      </c>
      <c r="B146" s="11" t="s">
        <v>796</v>
      </c>
      <c r="C146" s="13"/>
      <c r="D146" s="13"/>
      <c r="E146" s="13"/>
      <c r="F146" s="13">
        <v>449750.1</v>
      </c>
    </row>
    <row r="147" spans="1:6" s="10" customFormat="1" ht="18" customHeight="1">
      <c r="A147" s="12" t="s">
        <v>812</v>
      </c>
      <c r="B147" s="11" t="s">
        <v>797</v>
      </c>
      <c r="C147" s="13"/>
      <c r="D147" s="13"/>
      <c r="E147" s="13"/>
      <c r="F147" s="13">
        <v>310240</v>
      </c>
    </row>
    <row r="148" spans="1:6" s="10" customFormat="1" ht="18" customHeight="1">
      <c r="A148" s="12" t="s">
        <v>813</v>
      </c>
      <c r="B148" s="11" t="s">
        <v>798</v>
      </c>
      <c r="C148" s="13"/>
      <c r="D148" s="13"/>
      <c r="E148" s="13"/>
      <c r="F148" s="13">
        <v>99106.89</v>
      </c>
    </row>
    <row r="149" spans="1:6" s="10" customFormat="1" ht="18" customHeight="1">
      <c r="A149" s="12" t="s">
        <v>814</v>
      </c>
      <c r="B149" s="11" t="s">
        <v>799</v>
      </c>
      <c r="C149" s="13"/>
      <c r="D149" s="13"/>
      <c r="E149" s="13"/>
      <c r="F149" s="13">
        <v>40403.21</v>
      </c>
    </row>
    <row r="150" spans="1:6" s="10" customFormat="1" ht="18" customHeight="1">
      <c r="A150" s="12" t="s">
        <v>815</v>
      </c>
      <c r="B150" s="11" t="s">
        <v>800</v>
      </c>
      <c r="C150" s="13"/>
      <c r="D150" s="13"/>
      <c r="E150" s="13"/>
      <c r="F150" s="13">
        <v>143485.81</v>
      </c>
    </row>
    <row r="151" spans="1:6" s="10" customFormat="1" ht="18" customHeight="1">
      <c r="A151" s="12" t="s">
        <v>816</v>
      </c>
      <c r="B151" s="11" t="s">
        <v>801</v>
      </c>
      <c r="C151" s="13"/>
      <c r="D151" s="13"/>
      <c r="E151" s="13"/>
      <c r="F151" s="13">
        <v>64531.44</v>
      </c>
    </row>
    <row r="152" spans="1:6" s="10" customFormat="1" ht="18" customHeight="1">
      <c r="A152" s="12" t="s">
        <v>817</v>
      </c>
      <c r="B152" s="11" t="s">
        <v>802</v>
      </c>
      <c r="C152" s="13"/>
      <c r="D152" s="13"/>
      <c r="E152" s="13"/>
      <c r="F152" s="13">
        <v>78954.37</v>
      </c>
    </row>
    <row r="153" spans="1:6" s="10" customFormat="1" ht="18" customHeight="1">
      <c r="A153" s="12" t="s">
        <v>818</v>
      </c>
      <c r="B153" s="11" t="s">
        <v>803</v>
      </c>
      <c r="C153" s="13"/>
      <c r="D153" s="13"/>
      <c r="E153" s="13"/>
      <c r="F153" s="13">
        <v>98992.320000000007</v>
      </c>
    </row>
    <row r="154" spans="1:6" s="10" customFormat="1" ht="18" customHeight="1">
      <c r="A154" s="12" t="s">
        <v>819</v>
      </c>
      <c r="B154" s="11" t="s">
        <v>804</v>
      </c>
      <c r="C154" s="13"/>
      <c r="D154" s="13"/>
      <c r="E154" s="13"/>
      <c r="F154" s="13">
        <v>54692.1</v>
      </c>
    </row>
    <row r="155" spans="1:6" s="10" customFormat="1" ht="18" customHeight="1">
      <c r="A155" s="12" t="s">
        <v>820</v>
      </c>
      <c r="B155" s="11" t="s">
        <v>805</v>
      </c>
      <c r="C155" s="13"/>
      <c r="D155" s="13"/>
      <c r="E155" s="13"/>
      <c r="F155" s="13">
        <v>23400.17</v>
      </c>
    </row>
    <row r="156" spans="1:6" s="10" customFormat="1" ht="18" customHeight="1">
      <c r="A156" s="12" t="s">
        <v>821</v>
      </c>
      <c r="B156" s="11" t="s">
        <v>806</v>
      </c>
      <c r="C156" s="13"/>
      <c r="D156" s="13"/>
      <c r="E156" s="13"/>
      <c r="F156" s="13">
        <v>20900.05</v>
      </c>
    </row>
    <row r="157" spans="1:6" s="10" customFormat="1" ht="18" customHeight="1">
      <c r="A157" s="12" t="s">
        <v>822</v>
      </c>
      <c r="B157" s="11" t="s">
        <v>807</v>
      </c>
      <c r="C157" s="13"/>
      <c r="D157" s="13"/>
      <c r="E157" s="13"/>
      <c r="F157" s="13">
        <v>138267.76999999999</v>
      </c>
    </row>
    <row r="158" spans="1:6" s="10" customFormat="1" ht="18" customHeight="1">
      <c r="A158" s="12" t="s">
        <v>823</v>
      </c>
      <c r="B158" s="11" t="s">
        <v>808</v>
      </c>
      <c r="C158" s="13"/>
      <c r="D158" s="13"/>
      <c r="E158" s="13"/>
      <c r="F158" s="13">
        <v>72989.119999999995</v>
      </c>
    </row>
    <row r="159" spans="1:6" s="10" customFormat="1" ht="18" customHeight="1">
      <c r="A159" s="12" t="s">
        <v>824</v>
      </c>
      <c r="B159" s="11" t="s">
        <v>809</v>
      </c>
      <c r="C159" s="13"/>
      <c r="D159" s="13"/>
      <c r="E159" s="13"/>
      <c r="F159" s="13">
        <v>7422.93</v>
      </c>
    </row>
    <row r="160" spans="1:6" s="10" customFormat="1" ht="18" customHeight="1">
      <c r="A160" s="12" t="s">
        <v>825</v>
      </c>
      <c r="B160" s="11" t="s">
        <v>810</v>
      </c>
      <c r="C160" s="13"/>
      <c r="D160" s="13"/>
      <c r="E160" s="13"/>
      <c r="F160" s="13">
        <v>57855.72</v>
      </c>
    </row>
    <row r="161" spans="1:6" s="10" customFormat="1" ht="18" customHeight="1">
      <c r="A161" s="30" t="s">
        <v>134</v>
      </c>
      <c r="B161" s="31" t="s">
        <v>135</v>
      </c>
      <c r="C161" s="32"/>
      <c r="D161" s="32"/>
      <c r="E161" s="32"/>
      <c r="F161" s="32">
        <v>160000.34</v>
      </c>
    </row>
    <row r="162" spans="1:6" s="10" customFormat="1" ht="18" customHeight="1">
      <c r="A162" s="30" t="s">
        <v>136</v>
      </c>
      <c r="B162" s="31" t="s">
        <v>137</v>
      </c>
      <c r="C162" s="32"/>
      <c r="D162" s="32"/>
      <c r="E162" s="32">
        <v>160000</v>
      </c>
      <c r="F162" s="32"/>
    </row>
    <row r="163" spans="1:6" s="10" customFormat="1" ht="18" customHeight="1">
      <c r="A163" s="12" t="s">
        <v>138</v>
      </c>
      <c r="B163" s="11" t="s">
        <v>139</v>
      </c>
      <c r="C163" s="13"/>
      <c r="D163" s="13"/>
      <c r="E163" s="13">
        <v>160000</v>
      </c>
      <c r="F163" s="13"/>
    </row>
    <row r="164" spans="1:6" s="10" customFormat="1" ht="18" customHeight="1">
      <c r="A164" s="30" t="s">
        <v>140</v>
      </c>
      <c r="B164" s="31" t="s">
        <v>141</v>
      </c>
      <c r="C164" s="32"/>
      <c r="D164" s="32"/>
      <c r="E164" s="32">
        <v>240000</v>
      </c>
      <c r="F164" s="32"/>
    </row>
    <row r="165" spans="1:6" s="10" customFormat="1" ht="18" customHeight="1">
      <c r="A165" s="12" t="s">
        <v>142</v>
      </c>
      <c r="B165" s="11" t="s">
        <v>144</v>
      </c>
      <c r="C165" s="13"/>
      <c r="D165" s="13"/>
      <c r="E165" s="13">
        <v>240000</v>
      </c>
      <c r="F165" s="13"/>
    </row>
    <row r="166" spans="1:6" s="10" customFormat="1" ht="18" customHeight="1">
      <c r="A166" s="12" t="s">
        <v>143</v>
      </c>
      <c r="B166" s="11" t="s">
        <v>145</v>
      </c>
      <c r="C166" s="13"/>
      <c r="D166" s="13"/>
      <c r="E166" s="13"/>
      <c r="F166" s="13"/>
    </row>
    <row r="167" spans="1:6" s="10" customFormat="1" ht="18" customHeight="1">
      <c r="A167" s="30" t="s">
        <v>146</v>
      </c>
      <c r="B167" s="31" t="s">
        <v>147</v>
      </c>
      <c r="C167" s="32"/>
      <c r="D167" s="32"/>
      <c r="E167" s="32">
        <v>2461</v>
      </c>
      <c r="F167" s="32"/>
    </row>
    <row r="168" spans="1:6" s="10" customFormat="1" ht="18" customHeight="1">
      <c r="A168" s="12" t="s">
        <v>148</v>
      </c>
      <c r="B168" s="11" t="s">
        <v>150</v>
      </c>
      <c r="C168" s="13"/>
      <c r="D168" s="13"/>
      <c r="E168" s="13">
        <v>2461</v>
      </c>
      <c r="F168" s="13"/>
    </row>
    <row r="169" spans="1:6" s="10" customFormat="1" ht="18" customHeight="1">
      <c r="A169" s="12" t="s">
        <v>149</v>
      </c>
      <c r="B169" s="11" t="s">
        <v>151</v>
      </c>
      <c r="C169" s="13"/>
      <c r="D169" s="13"/>
      <c r="E169" s="13"/>
      <c r="F169" s="13"/>
    </row>
    <row r="170" spans="1:6" s="10" customFormat="1" ht="18" customHeight="1">
      <c r="A170" s="30" t="s">
        <v>152</v>
      </c>
      <c r="B170" s="31" t="s">
        <v>153</v>
      </c>
      <c r="C170" s="32">
        <v>160000</v>
      </c>
      <c r="D170" s="32"/>
      <c r="E170" s="32">
        <v>156110</v>
      </c>
      <c r="F170" s="32"/>
    </row>
    <row r="171" spans="1:6" s="10" customFormat="1" ht="18" customHeight="1">
      <c r="A171" s="12" t="s">
        <v>154</v>
      </c>
      <c r="B171" s="11" t="s">
        <v>156</v>
      </c>
      <c r="C171" s="13"/>
      <c r="D171" s="13"/>
      <c r="E171" s="13">
        <v>154000</v>
      </c>
      <c r="F171" s="13"/>
    </row>
    <row r="172" spans="1:6" s="10" customFormat="1" ht="18" customHeight="1">
      <c r="A172" s="12" t="s">
        <v>155</v>
      </c>
      <c r="B172" s="11" t="s">
        <v>157</v>
      </c>
      <c r="C172" s="13"/>
      <c r="D172" s="13"/>
      <c r="E172" s="13">
        <v>2110</v>
      </c>
      <c r="F172" s="13"/>
    </row>
    <row r="173" spans="1:6" s="10" customFormat="1" ht="18" customHeight="1">
      <c r="A173" s="30" t="s">
        <v>158</v>
      </c>
      <c r="B173" s="31" t="s">
        <v>159</v>
      </c>
      <c r="C173" s="32"/>
      <c r="D173" s="32"/>
      <c r="E173" s="32"/>
      <c r="F173" s="32">
        <v>1055</v>
      </c>
    </row>
    <row r="174" spans="1:6" s="10" customFormat="1" ht="18" customHeight="1">
      <c r="A174" s="12" t="s">
        <v>160</v>
      </c>
      <c r="B174" s="11" t="s">
        <v>162</v>
      </c>
      <c r="C174" s="13"/>
      <c r="D174" s="13"/>
      <c r="E174" s="13"/>
      <c r="F174" s="13">
        <v>844</v>
      </c>
    </row>
    <row r="175" spans="1:6" s="10" customFormat="1" ht="18" customHeight="1">
      <c r="A175" s="12" t="s">
        <v>161</v>
      </c>
      <c r="B175" s="11" t="s">
        <v>163</v>
      </c>
      <c r="C175" s="13"/>
      <c r="D175" s="13"/>
      <c r="E175" s="13"/>
      <c r="F175" s="13">
        <v>211</v>
      </c>
    </row>
    <row r="176" spans="1:6" s="10" customFormat="1" ht="18" customHeight="1">
      <c r="A176" s="30" t="s">
        <v>164</v>
      </c>
      <c r="B176" s="31" t="s">
        <v>165</v>
      </c>
      <c r="C176" s="32"/>
      <c r="D176" s="32"/>
      <c r="E176" s="32"/>
      <c r="F176" s="32">
        <v>1980</v>
      </c>
    </row>
    <row r="177" spans="1:6" s="10" customFormat="1" ht="18" customHeight="1">
      <c r="A177" s="30" t="s">
        <v>166</v>
      </c>
      <c r="B177" s="31" t="s">
        <v>167</v>
      </c>
      <c r="C177" s="32">
        <v>32060</v>
      </c>
      <c r="D177" s="32"/>
      <c r="E177" s="32">
        <v>14460</v>
      </c>
      <c r="F177" s="32"/>
    </row>
    <row r="178" spans="1:6" s="10" customFormat="1" ht="18" customHeight="1">
      <c r="A178" s="12" t="s">
        <v>168</v>
      </c>
      <c r="B178" s="11" t="s">
        <v>169</v>
      </c>
      <c r="C178" s="13">
        <v>32060</v>
      </c>
      <c r="D178" s="13"/>
      <c r="E178" s="13">
        <v>14460</v>
      </c>
      <c r="F178" s="13"/>
    </row>
    <row r="179" spans="1:6" s="10" customFormat="1" ht="18" customHeight="1">
      <c r="A179" s="30" t="s">
        <v>170</v>
      </c>
      <c r="B179" s="31" t="s">
        <v>171</v>
      </c>
      <c r="C179" s="32"/>
      <c r="D179" s="32"/>
      <c r="E179" s="32">
        <v>24597.56</v>
      </c>
      <c r="F179" s="32"/>
    </row>
    <row r="180" spans="1:6" s="10" customFormat="1" ht="18" customHeight="1">
      <c r="A180" s="12" t="s">
        <v>172</v>
      </c>
      <c r="B180" s="11" t="s">
        <v>173</v>
      </c>
      <c r="C180" s="13"/>
      <c r="D180" s="13"/>
      <c r="E180" s="13">
        <v>24597.56</v>
      </c>
      <c r="F180" s="13"/>
    </row>
    <row r="181" spans="1:6" s="10" customFormat="1" ht="18" customHeight="1">
      <c r="A181" s="30" t="s">
        <v>174</v>
      </c>
      <c r="B181" s="31" t="s">
        <v>175</v>
      </c>
      <c r="C181" s="32"/>
      <c r="D181" s="32">
        <v>500000</v>
      </c>
      <c r="E181" s="32"/>
      <c r="F181" s="32">
        <v>200000</v>
      </c>
    </row>
    <row r="182" spans="1:6" s="10" customFormat="1" ht="18" customHeight="1">
      <c r="A182" s="12" t="s">
        <v>176</v>
      </c>
      <c r="B182" s="11" t="s">
        <v>177</v>
      </c>
      <c r="C182" s="13"/>
      <c r="D182" s="13">
        <v>500000</v>
      </c>
      <c r="E182" s="13"/>
      <c r="F182" s="13">
        <v>200000</v>
      </c>
    </row>
    <row r="183" spans="1:6" s="10" customFormat="1" ht="18" customHeight="1">
      <c r="A183" s="12" t="s">
        <v>510</v>
      </c>
      <c r="B183" s="11" t="s">
        <v>511</v>
      </c>
      <c r="C183" s="13"/>
      <c r="D183" s="17"/>
      <c r="E183" s="13"/>
      <c r="F183" s="17"/>
    </row>
    <row r="184" spans="1:6" s="10" customFormat="1" ht="18" customHeight="1">
      <c r="A184" s="30" t="s">
        <v>178</v>
      </c>
      <c r="B184" s="31" t="s">
        <v>179</v>
      </c>
      <c r="C184" s="32"/>
      <c r="D184" s="32">
        <v>89084.67</v>
      </c>
      <c r="E184" s="32"/>
      <c r="F184" s="32">
        <v>150000</v>
      </c>
    </row>
    <row r="185" spans="1:6" s="10" customFormat="1" ht="18" customHeight="1">
      <c r="A185" s="12" t="s">
        <v>180</v>
      </c>
      <c r="B185" s="11" t="s">
        <v>181</v>
      </c>
      <c r="C185" s="13"/>
      <c r="D185" s="13">
        <v>89084.67</v>
      </c>
      <c r="E185" s="13"/>
      <c r="F185" s="13">
        <v>150000</v>
      </c>
    </row>
    <row r="186" spans="1:6" s="10" customFormat="1" ht="18" customHeight="1">
      <c r="A186" s="12" t="s">
        <v>1325</v>
      </c>
      <c r="B186" s="11" t="s">
        <v>182</v>
      </c>
      <c r="C186" s="13"/>
      <c r="D186" s="13"/>
      <c r="E186" s="13"/>
      <c r="F186" s="13"/>
    </row>
    <row r="187" spans="1:6" s="10" customFormat="1" ht="18" customHeight="1">
      <c r="A187" s="30" t="s">
        <v>183</v>
      </c>
      <c r="B187" s="31" t="s">
        <v>184</v>
      </c>
      <c r="C187" s="32"/>
      <c r="D187" s="32">
        <v>479800.32000000001</v>
      </c>
      <c r="E187" s="32"/>
      <c r="F187" s="32">
        <v>384177.05</v>
      </c>
    </row>
    <row r="188" spans="1:6" s="10" customFormat="1" ht="18" customHeight="1">
      <c r="A188" s="12" t="s">
        <v>185</v>
      </c>
      <c r="B188" s="11" t="s">
        <v>193</v>
      </c>
      <c r="C188" s="13"/>
      <c r="D188" s="13"/>
      <c r="E188" s="13"/>
      <c r="F188" s="13">
        <v>129761.18</v>
      </c>
    </row>
    <row r="189" spans="1:6" s="10" customFormat="1" ht="18" customHeight="1">
      <c r="A189" s="12" t="s">
        <v>186</v>
      </c>
      <c r="B189" s="11" t="s">
        <v>194</v>
      </c>
      <c r="C189" s="13"/>
      <c r="D189" s="13"/>
      <c r="E189" s="13"/>
      <c r="F189" s="13">
        <v>4757.6400000000003</v>
      </c>
    </row>
    <row r="190" spans="1:6" s="10" customFormat="1" ht="18" customHeight="1">
      <c r="A190" s="12" t="s">
        <v>187</v>
      </c>
      <c r="B190" s="11" t="s">
        <v>195</v>
      </c>
      <c r="C190" s="13"/>
      <c r="D190" s="13"/>
      <c r="E190" s="13"/>
      <c r="F190" s="13">
        <v>19763</v>
      </c>
    </row>
    <row r="191" spans="1:6" s="10" customFormat="1" ht="18" customHeight="1">
      <c r="A191" s="12" t="s">
        <v>188</v>
      </c>
      <c r="B191" s="11" t="s">
        <v>196</v>
      </c>
      <c r="C191" s="13"/>
      <c r="D191" s="13"/>
      <c r="E191" s="13"/>
      <c r="F191" s="13">
        <v>59443.12</v>
      </c>
    </row>
    <row r="192" spans="1:6" s="10" customFormat="1" ht="18" customHeight="1">
      <c r="A192" s="12" t="s">
        <v>189</v>
      </c>
      <c r="B192" s="11" t="s">
        <v>197</v>
      </c>
      <c r="C192" s="13"/>
      <c r="D192" s="13"/>
      <c r="E192" s="13"/>
      <c r="F192" s="13">
        <v>79452.11</v>
      </c>
    </row>
    <row r="193" spans="1:6" s="10" customFormat="1" ht="18" customHeight="1">
      <c r="A193" s="12" t="s">
        <v>190</v>
      </c>
      <c r="B193" s="11" t="s">
        <v>198</v>
      </c>
      <c r="C193" s="13"/>
      <c r="D193" s="13"/>
      <c r="E193" s="13"/>
      <c r="F193" s="13">
        <v>91000</v>
      </c>
    </row>
    <row r="194" spans="1:6" s="10" customFormat="1" ht="18" customHeight="1">
      <c r="A194" s="12" t="s">
        <v>191</v>
      </c>
      <c r="B194" s="11" t="s">
        <v>199</v>
      </c>
      <c r="C194" s="13"/>
      <c r="D194" s="13"/>
      <c r="E194" s="13"/>
      <c r="F194" s="13"/>
    </row>
    <row r="195" spans="1:6" s="10" customFormat="1" ht="18" customHeight="1">
      <c r="A195" s="12" t="s">
        <v>192</v>
      </c>
      <c r="B195" s="11" t="s">
        <v>200</v>
      </c>
      <c r="C195" s="13"/>
      <c r="D195" s="13"/>
      <c r="E195" s="13"/>
      <c r="F195" s="13"/>
    </row>
    <row r="196" spans="1:6" s="10" customFormat="1" ht="18" customHeight="1">
      <c r="A196" s="30" t="s">
        <v>201</v>
      </c>
      <c r="B196" s="31" t="s">
        <v>202</v>
      </c>
      <c r="C196" s="32"/>
      <c r="D196" s="32">
        <v>547000</v>
      </c>
      <c r="E196" s="32"/>
      <c r="F196" s="32">
        <v>138000</v>
      </c>
    </row>
    <row r="197" spans="1:6" s="10" customFormat="1" ht="18" customHeight="1">
      <c r="A197" s="12" t="s">
        <v>203</v>
      </c>
      <c r="B197" s="11" t="s">
        <v>205</v>
      </c>
      <c r="C197" s="13"/>
      <c r="D197" s="13"/>
      <c r="E197" s="13"/>
      <c r="F197" s="13">
        <v>70000</v>
      </c>
    </row>
    <row r="198" spans="1:6" s="10" customFormat="1" ht="18" customHeight="1">
      <c r="A198" s="12" t="s">
        <v>204</v>
      </c>
      <c r="B198" s="11" t="s">
        <v>206</v>
      </c>
      <c r="C198" s="13"/>
      <c r="D198" s="13"/>
      <c r="E198" s="13"/>
      <c r="F198" s="13">
        <v>68000</v>
      </c>
    </row>
    <row r="199" spans="1:6" s="10" customFormat="1" ht="18" customHeight="1">
      <c r="A199" s="12" t="s">
        <v>900</v>
      </c>
      <c r="B199" s="11" t="s">
        <v>901</v>
      </c>
      <c r="C199" s="13"/>
      <c r="D199" s="13"/>
      <c r="E199" s="13"/>
      <c r="F199" s="13"/>
    </row>
    <row r="200" spans="1:6" s="10" customFormat="1" ht="18" customHeight="1">
      <c r="A200" s="30" t="s">
        <v>207</v>
      </c>
      <c r="B200" s="31" t="s">
        <v>208</v>
      </c>
      <c r="C200" s="32"/>
      <c r="D200" s="32">
        <v>119942.39999999999</v>
      </c>
      <c r="E200" s="32"/>
      <c r="F200" s="32">
        <f>367984.8+80599</f>
        <v>448583.8</v>
      </c>
    </row>
    <row r="201" spans="1:6" s="10" customFormat="1" ht="18" customHeight="1">
      <c r="A201" s="12" t="s">
        <v>209</v>
      </c>
      <c r="B201" s="11" t="s">
        <v>215</v>
      </c>
      <c r="C201" s="13"/>
      <c r="D201" s="13"/>
      <c r="E201" s="13"/>
      <c r="F201" s="13">
        <v>167984.8</v>
      </c>
    </row>
    <row r="202" spans="1:6" s="10" customFormat="1" ht="18" customHeight="1">
      <c r="A202" s="12" t="s">
        <v>210</v>
      </c>
      <c r="B202" s="11" t="s">
        <v>216</v>
      </c>
      <c r="C202" s="13"/>
      <c r="D202" s="13"/>
      <c r="E202" s="13"/>
      <c r="F202" s="13">
        <v>90000</v>
      </c>
    </row>
    <row r="203" spans="1:6" s="10" customFormat="1" ht="18" customHeight="1">
      <c r="A203" s="12" t="s">
        <v>211</v>
      </c>
      <c r="B203" s="11" t="s">
        <v>217</v>
      </c>
      <c r="C203" s="13"/>
      <c r="D203" s="13"/>
      <c r="E203" s="13"/>
      <c r="F203" s="13">
        <f>40000+25000</f>
        <v>65000</v>
      </c>
    </row>
    <row r="204" spans="1:6" s="10" customFormat="1" ht="18" customHeight="1">
      <c r="A204" s="12" t="s">
        <v>212</v>
      </c>
      <c r="B204" s="11" t="s">
        <v>218</v>
      </c>
      <c r="C204" s="13"/>
      <c r="D204" s="13"/>
      <c r="E204" s="13"/>
      <c r="F204" s="13">
        <v>5000</v>
      </c>
    </row>
    <row r="205" spans="1:6" s="10" customFormat="1" ht="18" customHeight="1">
      <c r="A205" s="12" t="s">
        <v>213</v>
      </c>
      <c r="B205" s="11" t="s">
        <v>219</v>
      </c>
      <c r="C205" s="13"/>
      <c r="D205" s="13"/>
      <c r="E205" s="13"/>
      <c r="F205" s="13">
        <v>5000</v>
      </c>
    </row>
    <row r="206" spans="1:6" s="10" customFormat="1" ht="18" customHeight="1">
      <c r="A206" s="12" t="s">
        <v>214</v>
      </c>
      <c r="B206" s="11" t="s">
        <v>220</v>
      </c>
      <c r="C206" s="13"/>
      <c r="D206" s="13"/>
      <c r="E206" s="13"/>
      <c r="F206" s="13">
        <f>60000+55599</f>
        <v>115599</v>
      </c>
    </row>
    <row r="207" spans="1:6" s="10" customFormat="1" ht="18" customHeight="1">
      <c r="A207" s="30" t="s">
        <v>221</v>
      </c>
      <c r="B207" s="31" t="s">
        <v>222</v>
      </c>
      <c r="C207" s="32"/>
      <c r="D207" s="32">
        <v>371797.82</v>
      </c>
      <c r="E207" s="32"/>
      <c r="F207" s="32">
        <v>367591.93</v>
      </c>
    </row>
    <row r="208" spans="1:6" s="10" customFormat="1" ht="18" customHeight="1">
      <c r="A208" s="12" t="s">
        <v>223</v>
      </c>
      <c r="B208" s="11" t="s">
        <v>232</v>
      </c>
      <c r="C208" s="13"/>
      <c r="D208" s="13"/>
      <c r="E208" s="13"/>
      <c r="F208" s="13">
        <v>87175.47</v>
      </c>
    </row>
    <row r="209" spans="1:6" s="10" customFormat="1" ht="18" customHeight="1">
      <c r="A209" s="12" t="s">
        <v>427</v>
      </c>
      <c r="B209" s="11" t="s">
        <v>431</v>
      </c>
      <c r="C209" s="13"/>
      <c r="D209" s="13"/>
      <c r="E209" s="13"/>
      <c r="F209" s="13"/>
    </row>
    <row r="210" spans="1:6" s="10" customFormat="1" ht="18" customHeight="1">
      <c r="A210" s="12" t="s">
        <v>428</v>
      </c>
      <c r="B210" s="11" t="s">
        <v>432</v>
      </c>
      <c r="C210" s="13"/>
      <c r="D210" s="13"/>
      <c r="E210" s="13"/>
      <c r="F210" s="13"/>
    </row>
    <row r="211" spans="1:6" s="10" customFormat="1" ht="18" customHeight="1">
      <c r="A211" s="12" t="s">
        <v>429</v>
      </c>
      <c r="B211" s="11" t="s">
        <v>433</v>
      </c>
      <c r="C211" s="13"/>
      <c r="D211" s="13"/>
      <c r="E211" s="13"/>
      <c r="F211" s="13"/>
    </row>
    <row r="212" spans="1:6" s="10" customFormat="1" ht="18" customHeight="1">
      <c r="A212" s="12" t="s">
        <v>430</v>
      </c>
      <c r="B212" s="11" t="s">
        <v>434</v>
      </c>
      <c r="C212" s="13"/>
      <c r="D212" s="13"/>
      <c r="E212" s="13"/>
      <c r="F212" s="13"/>
    </row>
    <row r="213" spans="1:6" s="10" customFormat="1" ht="18" customHeight="1">
      <c r="A213" s="12" t="s">
        <v>630</v>
      </c>
      <c r="B213" s="11" t="s">
        <v>628</v>
      </c>
      <c r="C213" s="13"/>
      <c r="D213" s="13"/>
      <c r="E213" s="13"/>
      <c r="F213" s="13"/>
    </row>
    <row r="214" spans="1:6" s="10" customFormat="1" ht="18" customHeight="1">
      <c r="A214" s="12" t="s">
        <v>631</v>
      </c>
      <c r="B214" s="11" t="s">
        <v>632</v>
      </c>
      <c r="C214" s="13"/>
      <c r="D214" s="13"/>
      <c r="E214" s="13"/>
      <c r="F214" s="13">
        <v>265593.77</v>
      </c>
    </row>
    <row r="215" spans="1:6" s="10" customFormat="1" ht="18" customHeight="1">
      <c r="A215" s="12" t="s">
        <v>225</v>
      </c>
      <c r="B215" s="11" t="s">
        <v>233</v>
      </c>
      <c r="C215" s="13"/>
      <c r="D215" s="13"/>
      <c r="E215" s="13"/>
      <c r="F215" s="13">
        <v>6102.28</v>
      </c>
    </row>
    <row r="216" spans="1:6" s="10" customFormat="1" ht="18" customHeight="1">
      <c r="A216" s="12" t="s">
        <v>226</v>
      </c>
      <c r="B216" s="11" t="s">
        <v>234</v>
      </c>
      <c r="C216" s="13"/>
      <c r="D216" s="13"/>
      <c r="E216" s="13"/>
      <c r="F216" s="13">
        <v>5233.3999999999996</v>
      </c>
    </row>
    <row r="217" spans="1:6" s="10" customFormat="1" ht="18" customHeight="1">
      <c r="A217" s="12" t="s">
        <v>227</v>
      </c>
      <c r="B217" s="11" t="s">
        <v>235</v>
      </c>
      <c r="C217" s="13"/>
      <c r="D217" s="13"/>
      <c r="E217" s="13"/>
      <c r="F217" s="13">
        <v>2615.2600000000002</v>
      </c>
    </row>
    <row r="218" spans="1:6" s="10" customFormat="1" ht="18" customHeight="1">
      <c r="A218" s="12" t="s">
        <v>228</v>
      </c>
      <c r="B218" s="11" t="s">
        <v>236</v>
      </c>
      <c r="C218" s="13"/>
      <c r="D218" s="13"/>
      <c r="E218" s="13"/>
      <c r="F218" s="13">
        <v>871.75</v>
      </c>
    </row>
    <row r="219" spans="1:6" s="10" customFormat="1" ht="18" customHeight="1">
      <c r="A219" s="12" t="s">
        <v>229</v>
      </c>
      <c r="B219" s="11" t="s">
        <v>237</v>
      </c>
      <c r="C219" s="13"/>
      <c r="D219" s="13"/>
      <c r="E219" s="13"/>
      <c r="F219" s="13"/>
    </row>
    <row r="220" spans="1:6" s="10" customFormat="1" ht="18" customHeight="1">
      <c r="A220" s="12" t="s">
        <v>230</v>
      </c>
      <c r="B220" s="11" t="s">
        <v>238</v>
      </c>
      <c r="C220" s="13"/>
      <c r="D220" s="13"/>
      <c r="E220" s="13"/>
      <c r="F220" s="13"/>
    </row>
    <row r="221" spans="1:6" s="10" customFormat="1" ht="18" customHeight="1">
      <c r="A221" s="12" t="s">
        <v>231</v>
      </c>
      <c r="B221" s="11" t="s">
        <v>239</v>
      </c>
      <c r="C221" s="13"/>
      <c r="D221" s="13"/>
      <c r="E221" s="13"/>
      <c r="F221" s="13"/>
    </row>
    <row r="222" spans="1:6" s="10" customFormat="1" ht="18" customHeight="1">
      <c r="A222" s="12" t="s">
        <v>560</v>
      </c>
      <c r="B222" s="11" t="s">
        <v>240</v>
      </c>
      <c r="C222" s="13"/>
      <c r="D222" s="13"/>
      <c r="E222" s="13"/>
      <c r="F222" s="13"/>
    </row>
    <row r="223" spans="1:6" s="10" customFormat="1" ht="18" customHeight="1">
      <c r="A223" s="30" t="s">
        <v>241</v>
      </c>
      <c r="B223" s="31" t="s">
        <v>242</v>
      </c>
      <c r="C223" s="32"/>
      <c r="D223" s="32"/>
      <c r="E223" s="32"/>
      <c r="F223" s="32"/>
    </row>
    <row r="224" spans="1:6" s="10" customFormat="1" ht="18" customHeight="1">
      <c r="A224" s="12" t="s">
        <v>243</v>
      </c>
      <c r="B224" s="11" t="s">
        <v>245</v>
      </c>
      <c r="C224" s="13"/>
      <c r="D224" s="13"/>
      <c r="E224" s="13"/>
      <c r="F224" s="13"/>
    </row>
    <row r="225" spans="1:6" s="10" customFormat="1" ht="18" customHeight="1">
      <c r="A225" s="12" t="s">
        <v>244</v>
      </c>
      <c r="B225" s="11" t="s">
        <v>246</v>
      </c>
      <c r="C225" s="13"/>
      <c r="D225" s="13"/>
      <c r="E225" s="13"/>
      <c r="F225" s="13"/>
    </row>
    <row r="226" spans="1:6" s="10" customFormat="1" ht="18" customHeight="1">
      <c r="A226" s="30" t="s">
        <v>247</v>
      </c>
      <c r="B226" s="31" t="s">
        <v>248</v>
      </c>
      <c r="C226" s="32"/>
      <c r="D226" s="32"/>
      <c r="E226" s="32"/>
      <c r="F226" s="32"/>
    </row>
    <row r="227" spans="1:6" s="10" customFormat="1" ht="18" customHeight="1">
      <c r="A227" s="12" t="s">
        <v>249</v>
      </c>
      <c r="B227" s="11" t="s">
        <v>251</v>
      </c>
      <c r="C227" s="13"/>
      <c r="D227" s="13"/>
      <c r="E227" s="13"/>
      <c r="F227" s="13"/>
    </row>
    <row r="228" spans="1:6" s="10" customFormat="1" ht="18" customHeight="1">
      <c r="A228" s="12" t="s">
        <v>250</v>
      </c>
      <c r="B228" s="11" t="s">
        <v>252</v>
      </c>
      <c r="C228" s="13"/>
      <c r="D228" s="13"/>
      <c r="E228" s="13"/>
      <c r="F228" s="13"/>
    </row>
    <row r="229" spans="1:6" s="10" customFormat="1" ht="18" customHeight="1">
      <c r="A229" s="30" t="s">
        <v>253</v>
      </c>
      <c r="B229" s="31" t="s">
        <v>254</v>
      </c>
      <c r="C229" s="32"/>
      <c r="D229" s="32">
        <v>380000</v>
      </c>
      <c r="E229" s="33"/>
      <c r="F229" s="32">
        <v>94040.33</v>
      </c>
    </row>
    <row r="230" spans="1:6" s="10" customFormat="1" ht="18" customHeight="1">
      <c r="A230" s="12" t="s">
        <v>1065</v>
      </c>
      <c r="B230" s="11" t="s">
        <v>1066</v>
      </c>
      <c r="C230" s="13"/>
      <c r="D230" s="13"/>
      <c r="E230" s="13"/>
      <c r="F230" s="13"/>
    </row>
    <row r="231" spans="1:6" s="10" customFormat="1" ht="18" customHeight="1">
      <c r="A231" s="12" t="s">
        <v>1067</v>
      </c>
      <c r="B231" s="11" t="s">
        <v>1068</v>
      </c>
      <c r="C231" s="13"/>
      <c r="D231" s="13"/>
      <c r="E231" s="13"/>
      <c r="F231" s="13"/>
    </row>
    <row r="232" spans="1:6" s="10" customFormat="1" ht="18" customHeight="1">
      <c r="A232" s="30" t="s">
        <v>255</v>
      </c>
      <c r="B232" s="31" t="s">
        <v>257</v>
      </c>
      <c r="C232" s="32"/>
      <c r="D232" s="32">
        <v>1000000</v>
      </c>
      <c r="E232" s="32"/>
      <c r="F232" s="32">
        <v>500000</v>
      </c>
    </row>
    <row r="233" spans="1:6" s="10" customFormat="1" ht="18" customHeight="1">
      <c r="A233" s="12" t="s">
        <v>256</v>
      </c>
      <c r="B233" s="11" t="s">
        <v>258</v>
      </c>
      <c r="C233" s="13"/>
      <c r="D233" s="13">
        <v>1000000</v>
      </c>
      <c r="E233" s="13"/>
      <c r="F233" s="13">
        <v>500000</v>
      </c>
    </row>
    <row r="234" spans="1:6" s="10" customFormat="1" ht="18" customHeight="1">
      <c r="A234" s="30" t="s">
        <v>259</v>
      </c>
      <c r="B234" s="31" t="s">
        <v>260</v>
      </c>
      <c r="C234" s="32"/>
      <c r="D234" s="32"/>
      <c r="E234" s="32"/>
      <c r="F234" s="32"/>
    </row>
    <row r="235" spans="1:6" s="10" customFormat="1" ht="18" customHeight="1">
      <c r="A235" s="12" t="s">
        <v>261</v>
      </c>
      <c r="B235" s="11" t="s">
        <v>263</v>
      </c>
      <c r="C235" s="13"/>
      <c r="D235" s="13"/>
      <c r="E235" s="13"/>
      <c r="F235" s="13"/>
    </row>
    <row r="236" spans="1:6" s="10" customFormat="1" ht="18" customHeight="1">
      <c r="A236" s="12" t="s">
        <v>262</v>
      </c>
      <c r="B236" s="11" t="s">
        <v>264</v>
      </c>
      <c r="C236" s="13"/>
      <c r="D236" s="13"/>
      <c r="E236" s="13"/>
      <c r="F236" s="13"/>
    </row>
    <row r="237" spans="1:6" s="10" customFormat="1" ht="18" customHeight="1">
      <c r="A237" s="30" t="s">
        <v>265</v>
      </c>
      <c r="B237" s="31" t="s">
        <v>266</v>
      </c>
      <c r="C237" s="32"/>
      <c r="D237" s="32"/>
      <c r="E237" s="32"/>
      <c r="F237" s="32"/>
    </row>
    <row r="238" spans="1:6" s="10" customFormat="1" ht="18" customHeight="1">
      <c r="A238" s="12" t="s">
        <v>267</v>
      </c>
      <c r="B238" s="11" t="s">
        <v>268</v>
      </c>
      <c r="C238" s="13"/>
      <c r="D238" s="13"/>
      <c r="E238" s="13"/>
      <c r="F238" s="13"/>
    </row>
    <row r="239" spans="1:6" s="10" customFormat="1" ht="18" customHeight="1">
      <c r="A239" s="30" t="s">
        <v>269</v>
      </c>
      <c r="B239" s="31" t="s">
        <v>270</v>
      </c>
      <c r="C239" s="32"/>
      <c r="D239" s="32">
        <v>10000000</v>
      </c>
      <c r="E239" s="32"/>
      <c r="F239" s="32">
        <v>10000000</v>
      </c>
    </row>
    <row r="240" spans="1:6" s="10" customFormat="1" ht="18" customHeight="1">
      <c r="A240" s="12" t="s">
        <v>271</v>
      </c>
      <c r="B240" s="11" t="s">
        <v>273</v>
      </c>
      <c r="C240" s="13"/>
      <c r="D240" s="13">
        <v>6000000</v>
      </c>
      <c r="E240" s="13"/>
      <c r="F240" s="13">
        <v>6000000</v>
      </c>
    </row>
    <row r="241" spans="1:6" s="10" customFormat="1" ht="18" customHeight="1">
      <c r="A241" s="12" t="s">
        <v>272</v>
      </c>
      <c r="B241" s="11" t="s">
        <v>274</v>
      </c>
      <c r="C241" s="13"/>
      <c r="D241" s="13">
        <v>4000000</v>
      </c>
      <c r="E241" s="13"/>
      <c r="F241" s="13">
        <v>4000000</v>
      </c>
    </row>
    <row r="242" spans="1:6" s="10" customFormat="1" ht="18" customHeight="1">
      <c r="A242" s="30" t="s">
        <v>275</v>
      </c>
      <c r="B242" s="31" t="s">
        <v>276</v>
      </c>
      <c r="C242" s="32"/>
      <c r="D242" s="32">
        <v>2164721.9</v>
      </c>
      <c r="E242" s="32"/>
      <c r="F242" s="32">
        <v>2194714.86</v>
      </c>
    </row>
    <row r="243" spans="1:6" s="10" customFormat="1" ht="18" customHeight="1">
      <c r="A243" s="12" t="s">
        <v>277</v>
      </c>
      <c r="B243" s="11" t="s">
        <v>279</v>
      </c>
      <c r="C243" s="13"/>
      <c r="D243" s="13"/>
      <c r="E243" s="13"/>
      <c r="F243" s="13">
        <v>2000000</v>
      </c>
    </row>
    <row r="244" spans="1:6" s="10" customFormat="1" ht="18" customHeight="1">
      <c r="A244" s="12" t="s">
        <v>278</v>
      </c>
      <c r="B244" s="11" t="s">
        <v>280</v>
      </c>
      <c r="C244" s="13"/>
      <c r="D244" s="13"/>
      <c r="E244" s="13"/>
      <c r="F244" s="13">
        <v>194714.86</v>
      </c>
    </row>
    <row r="245" spans="1:6" s="10" customFormat="1" ht="18" customHeight="1">
      <c r="A245" s="30" t="s">
        <v>281</v>
      </c>
      <c r="B245" s="31" t="s">
        <v>282</v>
      </c>
      <c r="C245" s="32"/>
      <c r="D245" s="32">
        <v>171337.9</v>
      </c>
      <c r="E245" s="32"/>
      <c r="F245" s="32">
        <v>213476.52</v>
      </c>
    </row>
    <row r="246" spans="1:6" s="10" customFormat="1" ht="18" customHeight="1">
      <c r="A246" s="12" t="s">
        <v>283</v>
      </c>
      <c r="B246" s="11" t="s">
        <v>285</v>
      </c>
      <c r="C246" s="13"/>
      <c r="D246" s="13"/>
      <c r="E246" s="13"/>
      <c r="F246" s="13">
        <v>181542.36</v>
      </c>
    </row>
    <row r="247" spans="1:6" s="10" customFormat="1" ht="18" customHeight="1">
      <c r="A247" s="12" t="s">
        <v>284</v>
      </c>
      <c r="B247" s="11" t="s">
        <v>286</v>
      </c>
      <c r="C247" s="13"/>
      <c r="D247" s="13"/>
      <c r="E247" s="13"/>
      <c r="F247" s="13">
        <v>31934.16</v>
      </c>
    </row>
    <row r="248" spans="1:6" s="10" customFormat="1" ht="18" customHeight="1">
      <c r="A248" s="30" t="s">
        <v>287</v>
      </c>
      <c r="B248" s="31" t="s">
        <v>288</v>
      </c>
      <c r="C248" s="32"/>
      <c r="D248" s="32"/>
      <c r="E248" s="32"/>
      <c r="F248" s="32">
        <v>4854894.71</v>
      </c>
    </row>
    <row r="249" spans="1:6" s="10" customFormat="1" ht="18" customHeight="1">
      <c r="A249" s="30" t="s">
        <v>289</v>
      </c>
      <c r="B249" s="31" t="s">
        <v>290</v>
      </c>
      <c r="C249" s="32"/>
      <c r="D249" s="32">
        <v>109449.97</v>
      </c>
      <c r="E249" s="32"/>
      <c r="F249" s="32">
        <v>1215760.58</v>
      </c>
    </row>
    <row r="250" spans="1:6" s="10" customFormat="1" ht="18" customHeight="1">
      <c r="A250" s="12" t="s">
        <v>1239</v>
      </c>
      <c r="B250" s="11" t="s">
        <v>291</v>
      </c>
      <c r="C250" s="13"/>
      <c r="D250" s="13">
        <v>109449.97</v>
      </c>
      <c r="E250" s="13"/>
      <c r="F250" s="13">
        <v>1215760.58</v>
      </c>
    </row>
    <row r="251" spans="1:6" s="10" customFormat="1" ht="18" customHeight="1">
      <c r="A251" s="12" t="s">
        <v>1240</v>
      </c>
      <c r="B251" s="11" t="s">
        <v>1266</v>
      </c>
      <c r="C251" s="13"/>
      <c r="D251" s="13"/>
      <c r="E251" s="13"/>
      <c r="F251" s="13"/>
    </row>
    <row r="252" spans="1:6" s="10" customFormat="1" ht="18" customHeight="1">
      <c r="A252" s="12" t="s">
        <v>1241</v>
      </c>
      <c r="B252" s="11" t="s">
        <v>1267</v>
      </c>
      <c r="C252" s="13"/>
      <c r="D252" s="13"/>
      <c r="E252" s="13"/>
      <c r="F252" s="13"/>
    </row>
    <row r="253" spans="1:6" s="10" customFormat="1" ht="18" customHeight="1">
      <c r="A253" s="12" t="s">
        <v>1265</v>
      </c>
      <c r="B253" s="11" t="s">
        <v>292</v>
      </c>
      <c r="C253" s="13"/>
      <c r="D253" s="13"/>
      <c r="E253" s="13"/>
      <c r="F253" s="13"/>
    </row>
    <row r="254" spans="1:6" s="10" customFormat="1" ht="18" customHeight="1">
      <c r="A254" s="30" t="s">
        <v>293</v>
      </c>
      <c r="B254" s="31" t="s">
        <v>294</v>
      </c>
      <c r="C254" s="32">
        <v>1439754.46</v>
      </c>
      <c r="D254" s="32"/>
      <c r="E254" s="32">
        <v>1634973.22</v>
      </c>
      <c r="F254" s="32"/>
    </row>
    <row r="255" spans="1:6" s="10" customFormat="1" ht="18" customHeight="1">
      <c r="A255" s="12" t="s">
        <v>758</v>
      </c>
      <c r="B255" s="11" t="s">
        <v>759</v>
      </c>
      <c r="C255" s="13"/>
      <c r="D255" s="13"/>
      <c r="E255" s="13">
        <v>1634973.22</v>
      </c>
      <c r="F255" s="13"/>
    </row>
    <row r="256" spans="1:6" s="10" customFormat="1" ht="18" customHeight="1">
      <c r="A256" s="12" t="s">
        <v>327</v>
      </c>
      <c r="B256" s="11" t="s">
        <v>1317</v>
      </c>
      <c r="C256" s="13"/>
      <c r="D256" s="13"/>
      <c r="E256" s="13">
        <v>415899.39</v>
      </c>
      <c r="F256" s="13"/>
    </row>
    <row r="257" spans="1:6" s="10" customFormat="1" ht="18" customHeight="1">
      <c r="A257" s="12" t="s">
        <v>760</v>
      </c>
      <c r="B257" s="11" t="s">
        <v>756</v>
      </c>
      <c r="C257" s="13"/>
      <c r="D257" s="13"/>
      <c r="E257" s="13"/>
      <c r="F257" s="13"/>
    </row>
    <row r="258" spans="1:6" s="10" customFormat="1" ht="18" customHeight="1">
      <c r="A258" s="12" t="s">
        <v>764</v>
      </c>
      <c r="B258" s="11" t="s">
        <v>757</v>
      </c>
      <c r="C258" s="13"/>
      <c r="D258" s="13"/>
      <c r="E258" s="13"/>
      <c r="F258" s="13"/>
    </row>
    <row r="259" spans="1:6" s="10" customFormat="1" ht="18" customHeight="1">
      <c r="A259" s="12" t="s">
        <v>766</v>
      </c>
      <c r="B259" s="11" t="s">
        <v>574</v>
      </c>
      <c r="C259" s="13"/>
      <c r="D259" s="13"/>
      <c r="E259" s="13">
        <v>415426.66</v>
      </c>
      <c r="F259" s="13"/>
    </row>
    <row r="260" spans="1:6" s="10" customFormat="1" ht="18" customHeight="1">
      <c r="A260" s="12" t="s">
        <v>767</v>
      </c>
      <c r="B260" s="11" t="s">
        <v>575</v>
      </c>
      <c r="C260" s="13"/>
      <c r="D260" s="13"/>
      <c r="E260" s="13"/>
      <c r="F260" s="13"/>
    </row>
    <row r="261" spans="1:6" s="10" customFormat="1" ht="18" customHeight="1">
      <c r="A261" s="12" t="s">
        <v>761</v>
      </c>
      <c r="B261" s="11" t="s">
        <v>1318</v>
      </c>
      <c r="C261" s="13"/>
      <c r="D261" s="13"/>
      <c r="E261" s="13">
        <v>478154.77</v>
      </c>
      <c r="F261" s="13"/>
    </row>
    <row r="262" spans="1:6" s="10" customFormat="1" ht="18" customHeight="1">
      <c r="A262" s="12" t="s">
        <v>762</v>
      </c>
      <c r="B262" s="11" t="s">
        <v>1319</v>
      </c>
      <c r="C262" s="13"/>
      <c r="D262" s="13"/>
      <c r="E262" s="13">
        <v>325492.40000000002</v>
      </c>
      <c r="F262" s="13"/>
    </row>
    <row r="263" spans="1:6" s="10" customFormat="1" ht="18" customHeight="1">
      <c r="A263" s="12" t="s">
        <v>295</v>
      </c>
      <c r="B263" s="11" t="s">
        <v>330</v>
      </c>
      <c r="C263" s="13"/>
      <c r="D263" s="13"/>
      <c r="E263" s="13"/>
      <c r="F263" s="13"/>
    </row>
    <row r="264" spans="1:6" s="10" customFormat="1" ht="18" customHeight="1">
      <c r="A264" s="12" t="s">
        <v>331</v>
      </c>
      <c r="B264" s="11" t="s">
        <v>332</v>
      </c>
      <c r="C264" s="13"/>
      <c r="D264" s="13"/>
      <c r="E264" s="13"/>
      <c r="F264" s="13"/>
    </row>
    <row r="265" spans="1:6" s="10" customFormat="1" ht="18" customHeight="1">
      <c r="A265" s="12" t="s">
        <v>334</v>
      </c>
      <c r="B265" s="11" t="s">
        <v>333</v>
      </c>
      <c r="C265" s="13"/>
      <c r="D265" s="13"/>
      <c r="E265" s="13"/>
      <c r="F265" s="13"/>
    </row>
    <row r="266" spans="1:6" s="10" customFormat="1" ht="18" customHeight="1">
      <c r="A266" s="30" t="s">
        <v>296</v>
      </c>
      <c r="B266" s="31" t="s">
        <v>297</v>
      </c>
      <c r="C266" s="32"/>
      <c r="D266" s="32"/>
      <c r="E266" s="32"/>
      <c r="F266" s="32"/>
    </row>
    <row r="267" spans="1:6" s="10" customFormat="1" ht="18" customHeight="1">
      <c r="A267" s="12" t="s">
        <v>345</v>
      </c>
      <c r="B267" s="11" t="s">
        <v>335</v>
      </c>
      <c r="C267" s="13"/>
      <c r="D267" s="13"/>
      <c r="E267" s="13"/>
      <c r="F267" s="13"/>
    </row>
    <row r="268" spans="1:6" s="10" customFormat="1" ht="18" customHeight="1">
      <c r="A268" s="12" t="s">
        <v>346</v>
      </c>
      <c r="B268" s="11" t="s">
        <v>336</v>
      </c>
      <c r="C268" s="13"/>
      <c r="D268" s="13"/>
      <c r="E268" s="13"/>
      <c r="F268" s="13"/>
    </row>
    <row r="269" spans="1:6" s="10" customFormat="1" ht="18" customHeight="1">
      <c r="A269" s="12" t="s">
        <v>347</v>
      </c>
      <c r="B269" s="11" t="s">
        <v>337</v>
      </c>
      <c r="C269" s="13"/>
      <c r="D269" s="13"/>
      <c r="E269" s="13"/>
      <c r="F269" s="13"/>
    </row>
    <row r="270" spans="1:6" s="10" customFormat="1" ht="18" customHeight="1">
      <c r="A270" s="12" t="s">
        <v>348</v>
      </c>
      <c r="B270" s="11" t="s">
        <v>338</v>
      </c>
      <c r="C270" s="13"/>
      <c r="D270" s="13"/>
      <c r="E270" s="13"/>
      <c r="F270" s="13"/>
    </row>
    <row r="271" spans="1:6" s="10" customFormat="1" ht="18" customHeight="1">
      <c r="A271" s="12" t="s">
        <v>349</v>
      </c>
      <c r="B271" s="11" t="s">
        <v>339</v>
      </c>
      <c r="C271" s="13"/>
      <c r="D271" s="13"/>
      <c r="E271" s="13"/>
      <c r="F271" s="13"/>
    </row>
    <row r="272" spans="1:6" s="10" customFormat="1" ht="18" customHeight="1">
      <c r="A272" s="12" t="s">
        <v>350</v>
      </c>
      <c r="B272" s="11" t="s">
        <v>340</v>
      </c>
      <c r="C272" s="13"/>
      <c r="D272" s="13"/>
      <c r="E272" s="13"/>
      <c r="F272" s="13"/>
    </row>
    <row r="273" spans="1:6" s="10" customFormat="1" ht="18" customHeight="1">
      <c r="A273" s="12" t="s">
        <v>351</v>
      </c>
      <c r="B273" s="11" t="s">
        <v>341</v>
      </c>
      <c r="C273" s="13"/>
      <c r="D273" s="13"/>
      <c r="E273" s="13"/>
      <c r="F273" s="13"/>
    </row>
    <row r="274" spans="1:6" s="10" customFormat="1" ht="18" customHeight="1">
      <c r="A274" s="12" t="s">
        <v>352</v>
      </c>
      <c r="B274" s="11" t="s">
        <v>342</v>
      </c>
      <c r="C274" s="13"/>
      <c r="D274" s="13"/>
      <c r="E274" s="13"/>
      <c r="F274" s="13"/>
    </row>
    <row r="275" spans="1:6" s="10" customFormat="1" ht="18" customHeight="1">
      <c r="A275" s="12" t="s">
        <v>353</v>
      </c>
      <c r="B275" s="11" t="s">
        <v>343</v>
      </c>
      <c r="C275" s="13"/>
      <c r="D275" s="13"/>
      <c r="E275" s="13"/>
      <c r="F275" s="13"/>
    </row>
    <row r="276" spans="1:6" s="10" customFormat="1" ht="18" customHeight="1">
      <c r="A276" s="12" t="s">
        <v>354</v>
      </c>
      <c r="B276" s="11" t="s">
        <v>944</v>
      </c>
      <c r="C276" s="13"/>
      <c r="D276" s="13"/>
      <c r="E276" s="13"/>
      <c r="F276" s="13"/>
    </row>
    <row r="277" spans="1:6" s="10" customFormat="1" ht="18" customHeight="1">
      <c r="A277" s="12" t="s">
        <v>943</v>
      </c>
      <c r="B277" s="11" t="s">
        <v>344</v>
      </c>
      <c r="C277" s="13"/>
      <c r="D277" s="13"/>
      <c r="E277" s="13"/>
      <c r="F277" s="13"/>
    </row>
    <row r="278" spans="1:6" s="10" customFormat="1" ht="18" customHeight="1">
      <c r="A278" s="30" t="s">
        <v>298</v>
      </c>
      <c r="B278" s="31" t="s">
        <v>299</v>
      </c>
      <c r="C278" s="32"/>
      <c r="D278" s="32"/>
      <c r="E278" s="32"/>
      <c r="F278" s="32"/>
    </row>
    <row r="279" spans="1:6" s="10" customFormat="1" ht="18" customHeight="1">
      <c r="A279" s="12" t="s">
        <v>780</v>
      </c>
      <c r="B279" s="11" t="s">
        <v>773</v>
      </c>
      <c r="C279" s="13"/>
      <c r="D279" s="13"/>
      <c r="E279" s="13"/>
      <c r="F279" s="13"/>
    </row>
    <row r="280" spans="1:6" s="10" customFormat="1" ht="18" customHeight="1">
      <c r="A280" s="12" t="s">
        <v>781</v>
      </c>
      <c r="B280" s="11" t="s">
        <v>774</v>
      </c>
      <c r="C280" s="13"/>
      <c r="D280" s="13"/>
      <c r="E280" s="13"/>
      <c r="F280" s="13"/>
    </row>
    <row r="281" spans="1:6" s="10" customFormat="1" ht="18" customHeight="1">
      <c r="A281" s="12" t="s">
        <v>783</v>
      </c>
      <c r="B281" s="11" t="s">
        <v>775</v>
      </c>
      <c r="C281" s="13"/>
      <c r="D281" s="13"/>
      <c r="E281" s="13"/>
      <c r="F281" s="13"/>
    </row>
    <row r="282" spans="1:6" s="10" customFormat="1" ht="18" customHeight="1">
      <c r="A282" s="12" t="s">
        <v>784</v>
      </c>
      <c r="B282" s="11" t="s">
        <v>776</v>
      </c>
      <c r="C282" s="13"/>
      <c r="D282" s="13"/>
      <c r="E282" s="13"/>
      <c r="F282" s="13"/>
    </row>
    <row r="283" spans="1:6" s="10" customFormat="1" ht="18" customHeight="1">
      <c r="A283" s="12" t="s">
        <v>785</v>
      </c>
      <c r="B283" s="11" t="s">
        <v>777</v>
      </c>
      <c r="C283" s="13"/>
      <c r="D283" s="13"/>
      <c r="E283" s="13"/>
      <c r="F283" s="13"/>
    </row>
    <row r="284" spans="1:6" s="10" customFormat="1" ht="18" customHeight="1">
      <c r="A284" s="12" t="s">
        <v>786</v>
      </c>
      <c r="B284" s="11" t="s">
        <v>778</v>
      </c>
      <c r="C284" s="13"/>
      <c r="D284" s="13"/>
      <c r="E284" s="13"/>
      <c r="F284" s="13"/>
    </row>
    <row r="285" spans="1:6" s="10" customFormat="1" ht="18" customHeight="1">
      <c r="A285" s="12" t="s">
        <v>787</v>
      </c>
      <c r="B285" s="11" t="s">
        <v>779</v>
      </c>
      <c r="C285" s="13"/>
      <c r="D285" s="13"/>
      <c r="E285" s="13"/>
      <c r="F285" s="13"/>
    </row>
    <row r="286" spans="1:6" s="10" customFormat="1" ht="18" customHeight="1">
      <c r="A286" s="30" t="s">
        <v>300</v>
      </c>
      <c r="B286" s="31" t="s">
        <v>772</v>
      </c>
      <c r="C286" s="32"/>
      <c r="D286" s="32"/>
      <c r="E286" s="32"/>
      <c r="F286" s="32"/>
    </row>
    <row r="287" spans="1:6" s="10" customFormat="1" ht="18" customHeight="1">
      <c r="A287" s="12" t="s">
        <v>648</v>
      </c>
      <c r="B287" s="11" t="s">
        <v>649</v>
      </c>
      <c r="C287" s="13"/>
      <c r="D287" s="13"/>
      <c r="E287" s="13"/>
      <c r="F287" s="13"/>
    </row>
    <row r="288" spans="1:6" s="10" customFormat="1" ht="18" customHeight="1">
      <c r="A288" s="12" t="s">
        <v>661</v>
      </c>
      <c r="B288" s="11" t="s">
        <v>663</v>
      </c>
      <c r="C288" s="13"/>
      <c r="D288" s="13"/>
      <c r="E288" s="13"/>
      <c r="F288" s="13"/>
    </row>
    <row r="289" spans="1:6" s="10" customFormat="1" ht="18" customHeight="1">
      <c r="A289" s="12" t="s">
        <v>662</v>
      </c>
      <c r="B289" s="11" t="s">
        <v>664</v>
      </c>
      <c r="C289" s="13"/>
      <c r="D289" s="13"/>
      <c r="E289" s="13"/>
      <c r="F289" s="13"/>
    </row>
    <row r="290" spans="1:6" s="10" customFormat="1" ht="18" customHeight="1">
      <c r="A290" s="30" t="s">
        <v>301</v>
      </c>
      <c r="B290" s="31" t="s">
        <v>302</v>
      </c>
      <c r="C290" s="32"/>
      <c r="D290" s="32"/>
      <c r="E290" s="32"/>
      <c r="F290" s="32"/>
    </row>
    <row r="291" spans="1:6" s="10" customFormat="1" ht="18" customHeight="1">
      <c r="A291" s="12" t="s">
        <v>1188</v>
      </c>
      <c r="B291" s="11" t="s">
        <v>1187</v>
      </c>
      <c r="C291" s="13"/>
      <c r="D291" s="13"/>
      <c r="E291" s="13"/>
      <c r="F291" s="13"/>
    </row>
    <row r="292" spans="1:6" s="10" customFormat="1" ht="18" customHeight="1">
      <c r="A292" s="30" t="s">
        <v>303</v>
      </c>
      <c r="B292" s="31" t="s">
        <v>304</v>
      </c>
      <c r="C292" s="32"/>
      <c r="D292" s="32"/>
      <c r="E292" s="32"/>
      <c r="F292" s="32"/>
    </row>
    <row r="293" spans="1:6" s="10" customFormat="1" ht="18" customHeight="1">
      <c r="A293" s="12" t="s">
        <v>704</v>
      </c>
      <c r="B293" s="11" t="s">
        <v>855</v>
      </c>
      <c r="C293" s="13"/>
      <c r="D293" s="13"/>
      <c r="E293" s="13"/>
      <c r="F293" s="13"/>
    </row>
    <row r="294" spans="1:6" s="10" customFormat="1" ht="18" customHeight="1">
      <c r="A294" s="12" t="s">
        <v>851</v>
      </c>
      <c r="B294" s="11" t="s">
        <v>705</v>
      </c>
      <c r="C294" s="13"/>
      <c r="D294" s="13"/>
      <c r="E294" s="13"/>
      <c r="F294" s="13"/>
    </row>
    <row r="295" spans="1:6" s="10" customFormat="1" ht="18" customHeight="1">
      <c r="A295" s="30" t="s">
        <v>305</v>
      </c>
      <c r="B295" s="31" t="s">
        <v>306</v>
      </c>
      <c r="C295" s="32"/>
      <c r="D295" s="32"/>
      <c r="E295" s="32"/>
      <c r="F295" s="32"/>
    </row>
    <row r="296" spans="1:6" s="10" customFormat="1" ht="18" customHeight="1">
      <c r="A296" s="12" t="s">
        <v>665</v>
      </c>
      <c r="B296" s="11" t="s">
        <v>668</v>
      </c>
      <c r="C296" s="13"/>
      <c r="D296" s="13"/>
      <c r="E296" s="13"/>
      <c r="F296" s="13"/>
    </row>
    <row r="297" spans="1:6" s="10" customFormat="1" ht="18" customHeight="1">
      <c r="A297" s="12" t="s">
        <v>666</v>
      </c>
      <c r="B297" s="11" t="s">
        <v>669</v>
      </c>
      <c r="C297" s="13"/>
      <c r="D297" s="13"/>
      <c r="E297" s="13"/>
      <c r="F297" s="13"/>
    </row>
    <row r="298" spans="1:6" s="10" customFormat="1" ht="18" customHeight="1">
      <c r="A298" s="12" t="s">
        <v>667</v>
      </c>
      <c r="B298" s="11" t="s">
        <v>979</v>
      </c>
      <c r="C298" s="13"/>
      <c r="D298" s="13"/>
      <c r="E298" s="13"/>
      <c r="F298" s="13"/>
    </row>
    <row r="299" spans="1:6" s="10" customFormat="1" ht="18" customHeight="1">
      <c r="A299" s="30" t="s">
        <v>307</v>
      </c>
      <c r="B299" s="31" t="s">
        <v>308</v>
      </c>
      <c r="C299" s="32"/>
      <c r="D299" s="32"/>
      <c r="E299" s="32"/>
      <c r="F299" s="32"/>
    </row>
    <row r="300" spans="1:6" s="10" customFormat="1" ht="18" customHeight="1">
      <c r="A300" s="12" t="s">
        <v>674</v>
      </c>
      <c r="B300" s="11" t="s">
        <v>677</v>
      </c>
      <c r="C300" s="13"/>
      <c r="D300" s="13"/>
      <c r="E300" s="13"/>
      <c r="F300" s="13"/>
    </row>
    <row r="301" spans="1:6" s="10" customFormat="1" ht="18" customHeight="1">
      <c r="A301" s="12" t="s">
        <v>1215</v>
      </c>
      <c r="B301" s="11" t="s">
        <v>1214</v>
      </c>
      <c r="C301" s="13"/>
      <c r="D301" s="13"/>
      <c r="E301" s="13"/>
      <c r="F301" s="13"/>
    </row>
    <row r="302" spans="1:6" s="10" customFormat="1" ht="18" customHeight="1">
      <c r="A302" s="12" t="s">
        <v>675</v>
      </c>
      <c r="B302" s="11" t="s">
        <v>1213</v>
      </c>
      <c r="C302" s="13"/>
      <c r="D302" s="13"/>
      <c r="E302" s="13"/>
      <c r="F302" s="13"/>
    </row>
    <row r="303" spans="1:6" s="10" customFormat="1" ht="18" customHeight="1">
      <c r="A303" s="12" t="s">
        <v>676</v>
      </c>
      <c r="B303" s="11" t="s">
        <v>678</v>
      </c>
      <c r="C303" s="13"/>
      <c r="D303" s="13"/>
      <c r="E303" s="13"/>
      <c r="F303" s="13"/>
    </row>
    <row r="304" spans="1:6" s="10" customFormat="1" ht="18" customHeight="1">
      <c r="A304" s="12" t="s">
        <v>1211</v>
      </c>
      <c r="B304" s="11" t="s">
        <v>1216</v>
      </c>
      <c r="C304" s="13"/>
      <c r="D304" s="13"/>
      <c r="E304" s="13"/>
      <c r="F304" s="13"/>
    </row>
    <row r="305" spans="1:6" s="10" customFormat="1" ht="18" customHeight="1">
      <c r="A305" s="12" t="s">
        <v>1212</v>
      </c>
      <c r="B305" s="11" t="s">
        <v>679</v>
      </c>
      <c r="C305" s="13"/>
      <c r="D305" s="13"/>
      <c r="E305" s="13"/>
      <c r="F305" s="13"/>
    </row>
    <row r="306" spans="1:6" s="10" customFormat="1" ht="18" customHeight="1">
      <c r="A306" s="30" t="s">
        <v>309</v>
      </c>
      <c r="B306" s="31" t="s">
        <v>310</v>
      </c>
      <c r="C306" s="32"/>
      <c r="D306" s="32"/>
      <c r="E306" s="32"/>
      <c r="F306" s="32"/>
    </row>
    <row r="307" spans="1:6" s="10" customFormat="1" ht="18" customHeight="1">
      <c r="A307" s="12" t="s">
        <v>653</v>
      </c>
      <c r="B307" s="11" t="s">
        <v>654</v>
      </c>
      <c r="C307" s="13"/>
      <c r="D307" s="13"/>
      <c r="E307" s="13"/>
      <c r="F307" s="13"/>
    </row>
    <row r="308" spans="1:6" s="10" customFormat="1" ht="18" customHeight="1">
      <c r="A308" s="12" t="s">
        <v>680</v>
      </c>
      <c r="B308" s="11" t="s">
        <v>682</v>
      </c>
      <c r="C308" s="13"/>
      <c r="D308" s="13"/>
      <c r="E308" s="13"/>
      <c r="F308" s="13"/>
    </row>
    <row r="309" spans="1:6" s="10" customFormat="1" ht="18" customHeight="1">
      <c r="A309" s="12" t="s">
        <v>681</v>
      </c>
      <c r="B309" s="11" t="s">
        <v>683</v>
      </c>
      <c r="C309" s="13"/>
      <c r="D309" s="13"/>
      <c r="E309" s="13"/>
      <c r="F309" s="13"/>
    </row>
    <row r="310" spans="1:6" s="10" customFormat="1" ht="18" customHeight="1">
      <c r="A310" s="30" t="s">
        <v>311</v>
      </c>
      <c r="B310" s="31" t="s">
        <v>312</v>
      </c>
      <c r="C310" s="32"/>
      <c r="D310" s="32"/>
      <c r="E310" s="32"/>
      <c r="F310" s="32"/>
    </row>
    <row r="311" spans="1:6" s="10" customFormat="1" ht="18" customHeight="1">
      <c r="A311" s="12" t="s">
        <v>692</v>
      </c>
      <c r="B311" s="11" t="s">
        <v>696</v>
      </c>
      <c r="C311" s="13"/>
      <c r="D311" s="13"/>
      <c r="E311" s="13"/>
      <c r="F311" s="13"/>
    </row>
    <row r="312" spans="1:6" s="10" customFormat="1" ht="18" customHeight="1">
      <c r="A312" s="12" t="s">
        <v>693</v>
      </c>
      <c r="B312" s="11" t="s">
        <v>697</v>
      </c>
      <c r="C312" s="13"/>
      <c r="D312" s="13"/>
      <c r="E312" s="13"/>
      <c r="F312" s="13"/>
    </row>
    <row r="313" spans="1:6" s="10" customFormat="1" ht="18" customHeight="1">
      <c r="A313" s="12" t="s">
        <v>694</v>
      </c>
      <c r="B313" s="11" t="s">
        <v>698</v>
      </c>
      <c r="C313" s="13"/>
      <c r="D313" s="13"/>
      <c r="E313" s="13"/>
      <c r="F313" s="13"/>
    </row>
    <row r="314" spans="1:6" s="10" customFormat="1" ht="18" customHeight="1">
      <c r="A314" s="12" t="s">
        <v>695</v>
      </c>
      <c r="B314" s="11" t="s">
        <v>699</v>
      </c>
      <c r="C314" s="13"/>
      <c r="D314" s="13"/>
      <c r="E314" s="13"/>
      <c r="F314" s="13"/>
    </row>
    <row r="315" spans="1:6" s="10" customFormat="1" ht="18" customHeight="1">
      <c r="A315" s="30" t="s">
        <v>313</v>
      </c>
      <c r="B315" s="31" t="s">
        <v>314</v>
      </c>
      <c r="C315" s="32"/>
      <c r="D315" s="32"/>
      <c r="E315" s="32"/>
      <c r="F315" s="32"/>
    </row>
    <row r="316" spans="1:6" s="10" customFormat="1" ht="18" customHeight="1">
      <c r="A316" s="12" t="s">
        <v>355</v>
      </c>
      <c r="B316" s="11" t="s">
        <v>356</v>
      </c>
      <c r="C316" s="13"/>
      <c r="D316" s="13"/>
      <c r="E316" s="13"/>
      <c r="F316" s="13"/>
    </row>
    <row r="317" spans="1:6" s="10" customFormat="1" ht="18" customHeight="1">
      <c r="A317" s="12" t="s">
        <v>362</v>
      </c>
      <c r="B317" s="11" t="s">
        <v>357</v>
      </c>
      <c r="C317" s="13"/>
      <c r="D317" s="13"/>
      <c r="E317" s="13"/>
      <c r="F317" s="13"/>
    </row>
    <row r="318" spans="1:6" s="10" customFormat="1" ht="18" customHeight="1">
      <c r="A318" s="12" t="s">
        <v>363</v>
      </c>
      <c r="B318" s="11" t="s">
        <v>358</v>
      </c>
      <c r="C318" s="13"/>
      <c r="D318" s="13"/>
      <c r="E318" s="13"/>
      <c r="F318" s="13"/>
    </row>
    <row r="319" spans="1:6" s="10" customFormat="1" ht="18" customHeight="1">
      <c r="A319" s="12" t="s">
        <v>364</v>
      </c>
      <c r="B319" s="11" t="s">
        <v>359</v>
      </c>
      <c r="C319" s="13"/>
      <c r="D319" s="13"/>
      <c r="E319" s="13"/>
      <c r="F319" s="13"/>
    </row>
    <row r="320" spans="1:6" s="10" customFormat="1" ht="18" customHeight="1">
      <c r="A320" s="12" t="s">
        <v>365</v>
      </c>
      <c r="B320" s="11" t="s">
        <v>360</v>
      </c>
      <c r="C320" s="13"/>
      <c r="D320" s="13"/>
      <c r="E320" s="13"/>
      <c r="F320" s="13"/>
    </row>
    <row r="321" spans="1:6" s="10" customFormat="1" ht="18" customHeight="1">
      <c r="A321" s="12" t="s">
        <v>366</v>
      </c>
      <c r="B321" s="11" t="s">
        <v>361</v>
      </c>
      <c r="C321" s="13"/>
      <c r="D321" s="13"/>
      <c r="E321" s="13"/>
      <c r="F321" s="13"/>
    </row>
    <row r="322" spans="1:6" s="10" customFormat="1" ht="18" customHeight="1">
      <c r="A322" s="30" t="s">
        <v>315</v>
      </c>
      <c r="B322" s="31" t="s">
        <v>316</v>
      </c>
      <c r="C322" s="32"/>
      <c r="D322" s="32"/>
      <c r="E322" s="32"/>
      <c r="F322" s="32"/>
    </row>
    <row r="323" spans="1:6" s="10" customFormat="1" ht="18" customHeight="1">
      <c r="A323" s="12" t="s">
        <v>367</v>
      </c>
      <c r="B323" s="11" t="s">
        <v>368</v>
      </c>
      <c r="C323" s="13"/>
      <c r="D323" s="13"/>
      <c r="E323" s="13"/>
      <c r="F323" s="13"/>
    </row>
    <row r="324" spans="1:6" s="10" customFormat="1" ht="18" customHeight="1">
      <c r="A324" s="12" t="s">
        <v>378</v>
      </c>
      <c r="B324" s="11" t="s">
        <v>369</v>
      </c>
      <c r="C324" s="13"/>
      <c r="D324" s="13"/>
      <c r="E324" s="13"/>
      <c r="F324" s="13"/>
    </row>
    <row r="325" spans="1:6" s="10" customFormat="1" ht="18" customHeight="1">
      <c r="A325" s="12" t="s">
        <v>379</v>
      </c>
      <c r="B325" s="11" t="s">
        <v>370</v>
      </c>
      <c r="C325" s="13"/>
      <c r="D325" s="13"/>
      <c r="E325" s="13"/>
      <c r="F325" s="13"/>
    </row>
    <row r="326" spans="1:6" s="10" customFormat="1" ht="18" customHeight="1">
      <c r="A326" s="12" t="s">
        <v>380</v>
      </c>
      <c r="B326" s="11" t="s">
        <v>371</v>
      </c>
      <c r="C326" s="13"/>
      <c r="D326" s="13"/>
      <c r="E326" s="13"/>
      <c r="F326" s="13"/>
    </row>
    <row r="327" spans="1:6" s="10" customFormat="1" ht="18" customHeight="1">
      <c r="A327" s="12" t="s">
        <v>381</v>
      </c>
      <c r="B327" s="11" t="s">
        <v>372</v>
      </c>
      <c r="C327" s="13"/>
      <c r="D327" s="13"/>
      <c r="E327" s="13"/>
      <c r="F327" s="13"/>
    </row>
    <row r="328" spans="1:6" s="10" customFormat="1" ht="18" customHeight="1">
      <c r="A328" s="12" t="s">
        <v>382</v>
      </c>
      <c r="B328" s="11" t="s">
        <v>373</v>
      </c>
      <c r="C328" s="13"/>
      <c r="D328" s="13"/>
      <c r="E328" s="13"/>
      <c r="F328" s="13"/>
    </row>
    <row r="329" spans="1:6" s="10" customFormat="1" ht="18" customHeight="1">
      <c r="A329" s="12" t="s">
        <v>383</v>
      </c>
      <c r="B329" s="11" t="s">
        <v>374</v>
      </c>
      <c r="C329" s="13"/>
      <c r="D329" s="13"/>
      <c r="E329" s="13"/>
      <c r="F329" s="13"/>
    </row>
    <row r="330" spans="1:6" s="10" customFormat="1" ht="18" customHeight="1">
      <c r="A330" s="12" t="s">
        <v>384</v>
      </c>
      <c r="B330" s="11" t="s">
        <v>375</v>
      </c>
      <c r="C330" s="13"/>
      <c r="D330" s="13"/>
      <c r="E330" s="13"/>
      <c r="F330" s="13"/>
    </row>
    <row r="331" spans="1:6" s="10" customFormat="1" ht="18" customHeight="1">
      <c r="A331" s="12" t="s">
        <v>385</v>
      </c>
      <c r="B331" s="11" t="s">
        <v>376</v>
      </c>
      <c r="C331" s="13"/>
      <c r="D331" s="13"/>
      <c r="E331" s="13"/>
      <c r="F331" s="13"/>
    </row>
    <row r="332" spans="1:6" s="10" customFormat="1" ht="18" customHeight="1">
      <c r="A332" s="12" t="s">
        <v>386</v>
      </c>
      <c r="B332" s="11" t="s">
        <v>377</v>
      </c>
      <c r="C332" s="13"/>
      <c r="D332" s="13"/>
      <c r="E332" s="13"/>
      <c r="F332" s="13"/>
    </row>
    <row r="333" spans="1:6" s="10" customFormat="1" ht="18" customHeight="1">
      <c r="A333" s="30" t="s">
        <v>317</v>
      </c>
      <c r="B333" s="31" t="s">
        <v>318</v>
      </c>
      <c r="C333" s="32"/>
      <c r="D333" s="32"/>
      <c r="E333" s="32"/>
      <c r="F333" s="32"/>
    </row>
    <row r="334" spans="1:6" s="10" customFormat="1" ht="18" customHeight="1">
      <c r="A334" s="12" t="s">
        <v>387</v>
      </c>
      <c r="B334" s="11" t="s">
        <v>388</v>
      </c>
      <c r="C334" s="13"/>
      <c r="D334" s="13"/>
      <c r="E334" s="13"/>
      <c r="F334" s="13"/>
    </row>
    <row r="335" spans="1:6" s="10" customFormat="1" ht="18" customHeight="1">
      <c r="A335" s="12" t="s">
        <v>392</v>
      </c>
      <c r="B335" s="11" t="s">
        <v>389</v>
      </c>
      <c r="C335" s="13"/>
      <c r="D335" s="13"/>
      <c r="E335" s="13"/>
      <c r="F335" s="13"/>
    </row>
    <row r="336" spans="1:6" s="10" customFormat="1" ht="18" customHeight="1">
      <c r="A336" s="12" t="s">
        <v>393</v>
      </c>
      <c r="B336" s="11" t="s">
        <v>390</v>
      </c>
      <c r="C336" s="13"/>
      <c r="D336" s="13"/>
      <c r="E336" s="13"/>
      <c r="F336" s="13"/>
    </row>
    <row r="337" spans="1:6" s="10" customFormat="1" ht="18" customHeight="1">
      <c r="A337" s="12" t="s">
        <v>394</v>
      </c>
      <c r="B337" s="11" t="s">
        <v>391</v>
      </c>
      <c r="C337" s="13"/>
      <c r="D337" s="13"/>
      <c r="E337" s="13"/>
      <c r="F337" s="13"/>
    </row>
    <row r="338" spans="1:6" s="10" customFormat="1" ht="18" customHeight="1">
      <c r="A338" s="12" t="s">
        <v>395</v>
      </c>
      <c r="B338" s="11" t="s">
        <v>396</v>
      </c>
      <c r="C338" s="13"/>
      <c r="D338" s="13"/>
      <c r="E338" s="13"/>
      <c r="F338" s="13"/>
    </row>
    <row r="339" spans="1:6" s="10" customFormat="1" ht="18" customHeight="1">
      <c r="A339" s="30" t="s">
        <v>319</v>
      </c>
      <c r="B339" s="31" t="s">
        <v>320</v>
      </c>
      <c r="C339" s="32"/>
      <c r="D339" s="32"/>
      <c r="E339" s="32"/>
      <c r="F339" s="32"/>
    </row>
    <row r="340" spans="1:6" s="10" customFormat="1" ht="18" customHeight="1">
      <c r="A340" s="12" t="s">
        <v>670</v>
      </c>
      <c r="B340" s="11" t="s">
        <v>671</v>
      </c>
      <c r="C340" s="13"/>
      <c r="D340" s="13"/>
      <c r="E340" s="13"/>
      <c r="F340" s="13"/>
    </row>
    <row r="341" spans="1:6" s="10" customFormat="1" ht="18" customHeight="1">
      <c r="A341" s="30" t="s">
        <v>321</v>
      </c>
      <c r="B341" s="31" t="s">
        <v>322</v>
      </c>
      <c r="C341" s="32"/>
      <c r="D341" s="32"/>
      <c r="E341" s="32"/>
      <c r="F341" s="32"/>
    </row>
    <row r="342" spans="1:6" s="10" customFormat="1" ht="18" customHeight="1">
      <c r="A342" s="12" t="s">
        <v>685</v>
      </c>
      <c r="B342" s="11" t="s">
        <v>716</v>
      </c>
      <c r="C342" s="13"/>
      <c r="D342" s="13"/>
      <c r="E342" s="13"/>
      <c r="F342" s="13"/>
    </row>
    <row r="343" spans="1:6" s="10" customFormat="1" ht="18" customHeight="1">
      <c r="A343" s="12" t="s">
        <v>686</v>
      </c>
      <c r="B343" s="11" t="s">
        <v>689</v>
      </c>
      <c r="C343" s="13"/>
      <c r="D343" s="13"/>
      <c r="E343" s="13"/>
      <c r="F343" s="13"/>
    </row>
    <row r="344" spans="1:6" s="10" customFormat="1" ht="18" customHeight="1">
      <c r="A344" s="12" t="s">
        <v>687</v>
      </c>
      <c r="B344" s="11" t="s">
        <v>690</v>
      </c>
      <c r="C344" s="13"/>
      <c r="D344" s="13"/>
      <c r="E344" s="13"/>
      <c r="F344" s="13"/>
    </row>
    <row r="345" spans="1:6" s="10" customFormat="1" ht="18" customHeight="1">
      <c r="A345" s="12" t="s">
        <v>688</v>
      </c>
      <c r="B345" s="11" t="s">
        <v>691</v>
      </c>
      <c r="C345" s="13"/>
      <c r="D345" s="13"/>
      <c r="E345" s="13"/>
      <c r="F345" s="13"/>
    </row>
    <row r="346" spans="1:6" s="10" customFormat="1" ht="18" customHeight="1">
      <c r="A346" s="30" t="s">
        <v>323</v>
      </c>
      <c r="B346" s="31" t="s">
        <v>324</v>
      </c>
      <c r="C346" s="32"/>
      <c r="D346" s="32"/>
      <c r="E346" s="32"/>
      <c r="F346" s="32"/>
    </row>
    <row r="347" spans="1:6" s="10" customFormat="1" ht="18" customHeight="1">
      <c r="A347" s="12" t="s">
        <v>700</v>
      </c>
      <c r="B347" s="11" t="s">
        <v>702</v>
      </c>
      <c r="C347" s="13"/>
      <c r="D347" s="13"/>
      <c r="E347" s="13"/>
      <c r="F347" s="13"/>
    </row>
    <row r="348" spans="1:6" s="10" customFormat="1" ht="18" customHeight="1">
      <c r="A348" s="12" t="s">
        <v>701</v>
      </c>
      <c r="B348" s="11" t="s">
        <v>703</v>
      </c>
      <c r="C348" s="13"/>
      <c r="D348" s="13"/>
      <c r="E348" s="13"/>
      <c r="F348" s="13"/>
    </row>
    <row r="349" spans="1:6" s="10" customFormat="1" ht="18" customHeight="1">
      <c r="A349" s="30" t="s">
        <v>325</v>
      </c>
      <c r="B349" s="31" t="s">
        <v>326</v>
      </c>
      <c r="C349" s="32"/>
      <c r="D349" s="32"/>
      <c r="E349" s="32"/>
      <c r="F349" s="32"/>
    </row>
    <row r="350" spans="1:6" s="10" customFormat="1" ht="18" customHeight="1">
      <c r="A350" s="12" t="s">
        <v>672</v>
      </c>
      <c r="B350" s="11" t="s">
        <v>673</v>
      </c>
      <c r="C350" s="13"/>
      <c r="D350" s="13"/>
      <c r="E350" s="13"/>
      <c r="F350" s="13"/>
    </row>
    <row r="351" spans="1:6" s="10" customFormat="1" ht="18" customHeight="1">
      <c r="A351" s="24"/>
      <c r="C351" s="17"/>
      <c r="D351" s="17"/>
      <c r="E351" s="17"/>
      <c r="F351" s="17"/>
    </row>
    <row r="352" spans="1:6" s="10" customFormat="1" ht="18" customHeight="1">
      <c r="A352" s="24"/>
      <c r="C352" s="17"/>
      <c r="D352" s="17"/>
      <c r="E352" s="17"/>
      <c r="F352" s="17"/>
    </row>
    <row r="353" spans="1:6" s="10" customFormat="1" ht="18" customHeight="1">
      <c r="A353" s="24"/>
      <c r="C353" s="17"/>
      <c r="D353" s="17"/>
      <c r="E353" s="17"/>
      <c r="F353" s="17"/>
    </row>
    <row r="354" spans="1:6" s="10" customFormat="1" ht="18" customHeight="1">
      <c r="A354" s="24"/>
      <c r="C354" s="17"/>
      <c r="D354" s="17"/>
      <c r="E354" s="17"/>
      <c r="F354" s="17"/>
    </row>
    <row r="355" spans="1:6" s="10" customFormat="1" ht="18" customHeight="1">
      <c r="A355" s="24"/>
      <c r="C355" s="17"/>
      <c r="D355" s="17"/>
      <c r="E355" s="17"/>
      <c r="F355" s="17"/>
    </row>
    <row r="356" spans="1:6" s="10" customFormat="1" ht="18" customHeight="1">
      <c r="A356" s="24"/>
      <c r="C356" s="17"/>
      <c r="D356" s="17"/>
      <c r="E356" s="17"/>
      <c r="F356" s="17"/>
    </row>
    <row r="357" spans="1:6" s="10" customFormat="1" ht="18" customHeight="1">
      <c r="A357" s="24"/>
      <c r="C357" s="17"/>
      <c r="D357" s="17"/>
      <c r="E357" s="17"/>
      <c r="F357" s="17"/>
    </row>
    <row r="358" spans="1:6" s="10" customFormat="1" ht="18" customHeight="1">
      <c r="A358" s="24"/>
      <c r="C358" s="17"/>
      <c r="D358" s="17"/>
      <c r="E358" s="17"/>
      <c r="F358" s="17"/>
    </row>
    <row r="359" spans="1:6" s="10" customFormat="1" ht="18" customHeight="1">
      <c r="A359" s="24"/>
      <c r="C359" s="17"/>
      <c r="D359" s="17"/>
      <c r="E359" s="17"/>
      <c r="F359" s="17"/>
    </row>
    <row r="360" spans="1:6" s="10" customFormat="1" ht="18" customHeight="1">
      <c r="A360" s="24"/>
      <c r="C360" s="17"/>
      <c r="D360" s="17"/>
      <c r="E360" s="17"/>
      <c r="F360" s="17"/>
    </row>
    <row r="361" spans="1:6" s="10" customFormat="1" ht="18" customHeight="1">
      <c r="A361" s="24"/>
      <c r="C361" s="17"/>
      <c r="D361" s="17"/>
      <c r="E361" s="17"/>
      <c r="F361" s="17"/>
    </row>
    <row r="362" spans="1:6" s="10" customFormat="1" ht="18" customHeight="1">
      <c r="A362" s="24"/>
      <c r="C362" s="17"/>
      <c r="D362" s="17"/>
      <c r="E362" s="17"/>
      <c r="F362" s="17"/>
    </row>
    <row r="363" spans="1:6" s="10" customFormat="1" ht="18" customHeight="1">
      <c r="A363" s="24"/>
      <c r="C363" s="17"/>
      <c r="D363" s="17"/>
      <c r="E363" s="17"/>
      <c r="F363" s="17"/>
    </row>
    <row r="364" spans="1:6" s="10" customFormat="1" ht="18" customHeight="1">
      <c r="A364" s="24"/>
      <c r="C364" s="17"/>
      <c r="D364" s="17"/>
      <c r="E364" s="17"/>
      <c r="F364" s="17"/>
    </row>
    <row r="365" spans="1:6" s="10" customFormat="1" ht="18" customHeight="1">
      <c r="A365" s="24"/>
      <c r="C365" s="17"/>
      <c r="D365" s="17"/>
      <c r="E365" s="17"/>
      <c r="F365" s="17"/>
    </row>
    <row r="366" spans="1:6" s="10" customFormat="1" ht="18" customHeight="1">
      <c r="A366" s="24"/>
      <c r="C366" s="17"/>
      <c r="D366" s="17"/>
      <c r="E366" s="17"/>
      <c r="F366" s="17"/>
    </row>
    <row r="367" spans="1:6" s="10" customFormat="1" ht="18" customHeight="1">
      <c r="A367" s="24"/>
      <c r="C367" s="17"/>
      <c r="D367" s="17"/>
      <c r="E367" s="17"/>
      <c r="F367" s="17"/>
    </row>
    <row r="368" spans="1:6" s="10" customFormat="1" ht="18" customHeight="1">
      <c r="A368" s="24"/>
      <c r="C368" s="17"/>
      <c r="D368" s="17"/>
      <c r="E368" s="17"/>
      <c r="F368" s="17"/>
    </row>
    <row r="369" spans="1:6" s="10" customFormat="1" ht="18" customHeight="1">
      <c r="A369" s="24"/>
      <c r="C369" s="17"/>
      <c r="D369" s="17"/>
      <c r="E369" s="17"/>
      <c r="F369" s="17"/>
    </row>
    <row r="370" spans="1:6" s="10" customFormat="1" ht="18" customHeight="1">
      <c r="A370" s="24"/>
      <c r="C370" s="17"/>
      <c r="D370" s="17"/>
      <c r="E370" s="17"/>
      <c r="F370" s="17"/>
    </row>
    <row r="371" spans="1:6" s="10" customFormat="1" ht="18" customHeight="1">
      <c r="A371" s="24"/>
      <c r="C371" s="17"/>
      <c r="D371" s="17"/>
      <c r="E371" s="17"/>
      <c r="F371" s="17"/>
    </row>
    <row r="372" spans="1:6" s="10" customFormat="1" ht="18" customHeight="1">
      <c r="A372" s="24"/>
      <c r="C372" s="17"/>
      <c r="D372" s="17"/>
      <c r="E372" s="17"/>
      <c r="F372" s="17"/>
    </row>
    <row r="373" spans="1:6" s="10" customFormat="1" ht="18" customHeight="1">
      <c r="A373" s="24"/>
      <c r="C373" s="17"/>
      <c r="D373" s="17"/>
      <c r="E373" s="17"/>
      <c r="F373" s="17"/>
    </row>
    <row r="374" spans="1:6" s="10" customFormat="1" ht="18" customHeight="1">
      <c r="A374" s="24"/>
      <c r="C374" s="17"/>
      <c r="D374" s="17"/>
      <c r="E374" s="17"/>
      <c r="F374" s="17"/>
    </row>
    <row r="375" spans="1:6" s="10" customFormat="1" ht="18" customHeight="1">
      <c r="A375" s="24"/>
      <c r="C375" s="17"/>
      <c r="D375" s="17"/>
      <c r="E375" s="17"/>
      <c r="F375" s="17"/>
    </row>
  </sheetData>
  <mergeCells count="4">
    <mergeCell ref="C1:D1"/>
    <mergeCell ref="E1:F1"/>
    <mergeCell ref="A1:A2"/>
    <mergeCell ref="B1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8" customHeight="1"/>
  <cols>
    <col min="1" max="1" width="11.75" style="2" hidden="1" customWidth="1"/>
    <col min="2" max="2" width="45" style="3" customWidth="1"/>
    <col min="3" max="4" width="28.25" style="23" bestFit="1" customWidth="1"/>
    <col min="5" max="5" width="17.25" style="23" bestFit="1" customWidth="1"/>
    <col min="6" max="6" width="16.125" style="3" bestFit="1" customWidth="1"/>
    <col min="7" max="16384" width="9" style="3"/>
  </cols>
  <sheetData>
    <row r="1" spans="1:6" s="1" customFormat="1" ht="18" customHeight="1">
      <c r="A1" s="68" t="s">
        <v>514</v>
      </c>
      <c r="B1" s="69" t="s">
        <v>515</v>
      </c>
      <c r="C1" s="66" t="s">
        <v>1554</v>
      </c>
      <c r="D1" s="66" t="s">
        <v>1555</v>
      </c>
      <c r="E1" s="25"/>
    </row>
    <row r="2" spans="1:6" s="1" customFormat="1" ht="18" customHeight="1">
      <c r="A2" s="30" t="s">
        <v>298</v>
      </c>
      <c r="B2" s="31" t="s">
        <v>299</v>
      </c>
      <c r="C2" s="32"/>
      <c r="D2" s="32">
        <v>53468947.539999999</v>
      </c>
      <c r="E2" s="25"/>
    </row>
    <row r="3" spans="1:6" s="10" customFormat="1" ht="18" customHeight="1">
      <c r="A3" s="12" t="s">
        <v>780</v>
      </c>
      <c r="B3" s="11" t="s">
        <v>773</v>
      </c>
      <c r="C3" s="13"/>
      <c r="D3" s="13"/>
      <c r="E3" s="17"/>
      <c r="F3" s="17"/>
    </row>
    <row r="4" spans="1:6" s="10" customFormat="1" ht="18" customHeight="1">
      <c r="A4" s="12" t="s">
        <v>781</v>
      </c>
      <c r="B4" s="11" t="s">
        <v>774</v>
      </c>
      <c r="C4" s="13"/>
      <c r="D4" s="13"/>
      <c r="E4" s="17"/>
      <c r="F4" s="17"/>
    </row>
    <row r="5" spans="1:6" s="10" customFormat="1" ht="18" customHeight="1">
      <c r="A5" s="12" t="s">
        <v>783</v>
      </c>
      <c r="B5" s="11" t="s">
        <v>775</v>
      </c>
      <c r="C5" s="13"/>
      <c r="D5" s="13"/>
      <c r="E5" s="17"/>
      <c r="F5" s="17"/>
    </row>
    <row r="6" spans="1:6" s="10" customFormat="1" ht="18" customHeight="1">
      <c r="A6" s="12" t="s">
        <v>784</v>
      </c>
      <c r="B6" s="11" t="s">
        <v>776</v>
      </c>
      <c r="C6" s="13"/>
      <c r="D6" s="13"/>
      <c r="E6" s="17"/>
      <c r="F6" s="17"/>
    </row>
    <row r="7" spans="1:6" s="10" customFormat="1" ht="18" customHeight="1">
      <c r="A7" s="12" t="s">
        <v>785</v>
      </c>
      <c r="B7" s="11" t="s">
        <v>777</v>
      </c>
      <c r="C7" s="13"/>
      <c r="D7" s="13"/>
      <c r="E7" s="17"/>
      <c r="F7" s="17"/>
    </row>
    <row r="8" spans="1:6" s="10" customFormat="1" ht="18" customHeight="1">
      <c r="A8" s="12" t="s">
        <v>786</v>
      </c>
      <c r="B8" s="11" t="s">
        <v>778</v>
      </c>
      <c r="C8" s="13"/>
      <c r="D8" s="13"/>
      <c r="E8" s="17"/>
      <c r="F8" s="17"/>
    </row>
    <row r="9" spans="1:6" s="10" customFormat="1" ht="18" customHeight="1">
      <c r="A9" s="12" t="s">
        <v>787</v>
      </c>
      <c r="B9" s="11" t="s">
        <v>779</v>
      </c>
      <c r="C9" s="13"/>
      <c r="D9" s="13"/>
      <c r="E9" s="17"/>
      <c r="F9" s="17"/>
    </row>
    <row r="10" spans="1:6" s="10" customFormat="1" ht="18" customHeight="1">
      <c r="A10" s="30" t="s">
        <v>300</v>
      </c>
      <c r="B10" s="31" t="s">
        <v>772</v>
      </c>
      <c r="C10" s="32"/>
      <c r="D10" s="32">
        <v>164736.29</v>
      </c>
      <c r="E10" s="17"/>
      <c r="F10" s="17"/>
    </row>
    <row r="11" spans="1:6" s="10" customFormat="1" ht="18" customHeight="1">
      <c r="A11" s="12" t="s">
        <v>648</v>
      </c>
      <c r="B11" s="11" t="s">
        <v>649</v>
      </c>
      <c r="C11" s="13"/>
      <c r="D11" s="13"/>
      <c r="E11" s="17"/>
      <c r="F11" s="17"/>
    </row>
    <row r="12" spans="1:6" s="10" customFormat="1" ht="18" customHeight="1">
      <c r="A12" s="12" t="s">
        <v>661</v>
      </c>
      <c r="B12" s="11" t="s">
        <v>663</v>
      </c>
      <c r="C12" s="13"/>
      <c r="D12" s="13"/>
      <c r="E12" s="17"/>
      <c r="F12" s="17"/>
    </row>
    <row r="13" spans="1:6" s="10" customFormat="1" ht="18" customHeight="1">
      <c r="A13" s="12" t="s">
        <v>662</v>
      </c>
      <c r="B13" s="11" t="s">
        <v>664</v>
      </c>
      <c r="C13" s="13"/>
      <c r="D13" s="13"/>
      <c r="E13" s="17"/>
      <c r="F13" s="17"/>
    </row>
    <row r="14" spans="1:6" s="10" customFormat="1" ht="18" customHeight="1">
      <c r="A14" s="30" t="s">
        <v>301</v>
      </c>
      <c r="B14" s="31" t="s">
        <v>302</v>
      </c>
      <c r="C14" s="32"/>
      <c r="D14" s="32"/>
      <c r="E14" s="17"/>
      <c r="F14" s="17"/>
    </row>
    <row r="15" spans="1:6" s="10" customFormat="1" ht="18" customHeight="1">
      <c r="A15" s="12" t="s">
        <v>1188</v>
      </c>
      <c r="B15" s="11" t="s">
        <v>1187</v>
      </c>
      <c r="C15" s="13"/>
      <c r="D15" s="13"/>
      <c r="E15" s="17"/>
      <c r="F15" s="17"/>
    </row>
    <row r="16" spans="1:6" s="10" customFormat="1" ht="18" customHeight="1">
      <c r="A16" s="30" t="s">
        <v>303</v>
      </c>
      <c r="B16" s="31" t="s">
        <v>304</v>
      </c>
      <c r="C16" s="32"/>
      <c r="D16" s="32">
        <v>136921.43</v>
      </c>
      <c r="E16" s="17"/>
      <c r="F16" s="17"/>
    </row>
    <row r="17" spans="1:6" s="10" customFormat="1" ht="18" customHeight="1">
      <c r="A17" s="12" t="s">
        <v>704</v>
      </c>
      <c r="B17" s="11" t="s">
        <v>855</v>
      </c>
      <c r="C17" s="13"/>
      <c r="D17" s="13"/>
      <c r="E17" s="17"/>
      <c r="F17" s="17"/>
    </row>
    <row r="18" spans="1:6" s="10" customFormat="1" ht="18" customHeight="1">
      <c r="A18" s="12" t="s">
        <v>851</v>
      </c>
      <c r="B18" s="11" t="s">
        <v>705</v>
      </c>
      <c r="C18" s="13"/>
      <c r="D18" s="13"/>
      <c r="E18" s="17"/>
      <c r="F18" s="17"/>
    </row>
    <row r="19" spans="1:6" s="10" customFormat="1" ht="18" customHeight="1">
      <c r="A19" s="30" t="s">
        <v>305</v>
      </c>
      <c r="B19" s="31" t="s">
        <v>306</v>
      </c>
      <c r="C19" s="32"/>
      <c r="D19" s="32">
        <v>10400</v>
      </c>
      <c r="E19" s="17"/>
      <c r="F19" s="17"/>
    </row>
    <row r="20" spans="1:6" s="10" customFormat="1" ht="18" customHeight="1">
      <c r="A20" s="12" t="s">
        <v>665</v>
      </c>
      <c r="B20" s="11" t="s">
        <v>668</v>
      </c>
      <c r="C20" s="13"/>
      <c r="D20" s="13"/>
      <c r="E20" s="17"/>
      <c r="F20" s="17"/>
    </row>
    <row r="21" spans="1:6" s="10" customFormat="1" ht="18" customHeight="1">
      <c r="A21" s="12" t="s">
        <v>666</v>
      </c>
      <c r="B21" s="11" t="s">
        <v>669</v>
      </c>
      <c r="C21" s="13"/>
      <c r="D21" s="13"/>
      <c r="E21" s="17"/>
      <c r="F21" s="17"/>
    </row>
    <row r="22" spans="1:6" s="10" customFormat="1" ht="18" customHeight="1">
      <c r="A22" s="12" t="s">
        <v>667</v>
      </c>
      <c r="B22" s="11" t="s">
        <v>979</v>
      </c>
      <c r="C22" s="13"/>
      <c r="D22" s="13"/>
      <c r="E22" s="17"/>
      <c r="F22" s="17"/>
    </row>
    <row r="23" spans="1:6" s="10" customFormat="1" ht="18" customHeight="1">
      <c r="A23" s="30" t="s">
        <v>307</v>
      </c>
      <c r="B23" s="31" t="s">
        <v>308</v>
      </c>
      <c r="C23" s="32">
        <v>37428263.280000001</v>
      </c>
      <c r="D23" s="32"/>
      <c r="E23" s="17"/>
      <c r="F23" s="17"/>
    </row>
    <row r="24" spans="1:6" s="10" customFormat="1" ht="18" customHeight="1">
      <c r="A24" s="12" t="s">
        <v>674</v>
      </c>
      <c r="B24" s="11" t="s">
        <v>677</v>
      </c>
      <c r="C24" s="13"/>
      <c r="D24" s="13"/>
      <c r="E24" s="17"/>
      <c r="F24" s="17"/>
    </row>
    <row r="25" spans="1:6" s="10" customFormat="1" ht="18" customHeight="1">
      <c r="A25" s="12" t="s">
        <v>1215</v>
      </c>
      <c r="B25" s="11" t="s">
        <v>1214</v>
      </c>
      <c r="C25" s="13"/>
      <c r="D25" s="13"/>
      <c r="E25" s="17"/>
      <c r="F25" s="17"/>
    </row>
    <row r="26" spans="1:6" s="10" customFormat="1" ht="18" customHeight="1">
      <c r="A26" s="12" t="s">
        <v>675</v>
      </c>
      <c r="B26" s="11" t="s">
        <v>1213</v>
      </c>
      <c r="C26" s="13"/>
      <c r="D26" s="13"/>
      <c r="E26" s="17"/>
      <c r="F26" s="17"/>
    </row>
    <row r="27" spans="1:6" s="10" customFormat="1" ht="18" customHeight="1">
      <c r="A27" s="12" t="s">
        <v>676</v>
      </c>
      <c r="B27" s="11" t="s">
        <v>678</v>
      </c>
      <c r="C27" s="13"/>
      <c r="D27" s="13"/>
      <c r="E27" s="17"/>
      <c r="F27" s="17"/>
    </row>
    <row r="28" spans="1:6" s="10" customFormat="1" ht="18" customHeight="1">
      <c r="A28" s="12" t="s">
        <v>1211</v>
      </c>
      <c r="B28" s="11" t="s">
        <v>1216</v>
      </c>
      <c r="C28" s="13"/>
      <c r="D28" s="13"/>
      <c r="E28" s="17"/>
      <c r="F28" s="17"/>
    </row>
    <row r="29" spans="1:6" s="10" customFormat="1" ht="18" customHeight="1">
      <c r="A29" s="12" t="s">
        <v>1212</v>
      </c>
      <c r="B29" s="11" t="s">
        <v>679</v>
      </c>
      <c r="C29" s="13"/>
      <c r="D29" s="13"/>
      <c r="E29" s="17"/>
      <c r="F29" s="17"/>
    </row>
    <row r="30" spans="1:6" s="10" customFormat="1" ht="18" customHeight="1">
      <c r="A30" s="30" t="s">
        <v>309</v>
      </c>
      <c r="B30" s="31" t="s">
        <v>310</v>
      </c>
      <c r="C30" s="32">
        <v>131789.03</v>
      </c>
      <c r="D30" s="32"/>
      <c r="E30" s="17"/>
      <c r="F30" s="17"/>
    </row>
    <row r="31" spans="1:6" s="10" customFormat="1" ht="18" customHeight="1">
      <c r="A31" s="12" t="s">
        <v>653</v>
      </c>
      <c r="B31" s="11" t="s">
        <v>654</v>
      </c>
      <c r="C31" s="13"/>
      <c r="D31" s="13"/>
      <c r="E31" s="17"/>
      <c r="F31" s="17"/>
    </row>
    <row r="32" spans="1:6" s="10" customFormat="1" ht="18" customHeight="1">
      <c r="A32" s="12" t="s">
        <v>680</v>
      </c>
      <c r="B32" s="11" t="s">
        <v>682</v>
      </c>
      <c r="C32" s="13"/>
      <c r="D32" s="13"/>
      <c r="E32" s="17"/>
      <c r="F32" s="17"/>
    </row>
    <row r="33" spans="1:6" s="10" customFormat="1" ht="18" customHeight="1">
      <c r="A33" s="12" t="s">
        <v>681</v>
      </c>
      <c r="B33" s="11" t="s">
        <v>683</v>
      </c>
      <c r="C33" s="13"/>
      <c r="D33" s="13"/>
      <c r="E33" s="17"/>
      <c r="F33" s="17"/>
    </row>
    <row r="34" spans="1:6" s="10" customFormat="1" ht="18" customHeight="1">
      <c r="A34" s="30" t="s">
        <v>311</v>
      </c>
      <c r="B34" s="31" t="s">
        <v>312</v>
      </c>
      <c r="C34" s="32">
        <v>115071.62</v>
      </c>
      <c r="D34" s="32"/>
      <c r="E34" s="17"/>
      <c r="F34" s="17"/>
    </row>
    <row r="35" spans="1:6" s="10" customFormat="1" ht="18" customHeight="1">
      <c r="A35" s="12" t="s">
        <v>692</v>
      </c>
      <c r="B35" s="11" t="s">
        <v>696</v>
      </c>
      <c r="C35" s="13"/>
      <c r="D35" s="13"/>
      <c r="E35" s="17"/>
      <c r="F35" s="17"/>
    </row>
    <row r="36" spans="1:6" s="10" customFormat="1" ht="18" customHeight="1">
      <c r="A36" s="12" t="s">
        <v>693</v>
      </c>
      <c r="B36" s="11" t="s">
        <v>697</v>
      </c>
      <c r="C36" s="13"/>
      <c r="D36" s="13"/>
      <c r="E36" s="17"/>
      <c r="F36" s="17"/>
    </row>
    <row r="37" spans="1:6" s="10" customFormat="1" ht="18" customHeight="1">
      <c r="A37" s="12" t="s">
        <v>694</v>
      </c>
      <c r="B37" s="11" t="s">
        <v>698</v>
      </c>
      <c r="C37" s="13"/>
      <c r="D37" s="13"/>
      <c r="E37" s="17"/>
      <c r="F37" s="17"/>
    </row>
    <row r="38" spans="1:6" s="10" customFormat="1" ht="18" customHeight="1">
      <c r="A38" s="12" t="s">
        <v>695</v>
      </c>
      <c r="B38" s="11" t="s">
        <v>699</v>
      </c>
      <c r="C38" s="13"/>
      <c r="D38" s="13"/>
      <c r="E38" s="17"/>
      <c r="F38" s="17"/>
    </row>
    <row r="39" spans="1:6" s="10" customFormat="1" ht="18" customHeight="1">
      <c r="A39" s="30" t="s">
        <v>313</v>
      </c>
      <c r="B39" s="31" t="s">
        <v>314</v>
      </c>
      <c r="C39" s="32">
        <v>4519746.83</v>
      </c>
      <c r="D39" s="32"/>
      <c r="E39" s="17"/>
      <c r="F39" s="17"/>
    </row>
    <row r="40" spans="1:6" s="10" customFormat="1" ht="18" customHeight="1">
      <c r="A40" s="12" t="s">
        <v>355</v>
      </c>
      <c r="B40" s="11" t="s">
        <v>356</v>
      </c>
      <c r="C40" s="13"/>
      <c r="D40" s="13"/>
      <c r="E40" s="17"/>
      <c r="F40" s="17"/>
    </row>
    <row r="41" spans="1:6" s="10" customFormat="1" ht="18" customHeight="1">
      <c r="A41" s="12" t="s">
        <v>362</v>
      </c>
      <c r="B41" s="11" t="s">
        <v>357</v>
      </c>
      <c r="C41" s="13"/>
      <c r="D41" s="13"/>
      <c r="E41" s="17"/>
      <c r="F41" s="17"/>
    </row>
    <row r="42" spans="1:6" s="10" customFormat="1" ht="18" customHeight="1">
      <c r="A42" s="12" t="s">
        <v>363</v>
      </c>
      <c r="B42" s="11" t="s">
        <v>358</v>
      </c>
      <c r="C42" s="13"/>
      <c r="D42" s="13"/>
      <c r="E42" s="17"/>
      <c r="F42" s="17"/>
    </row>
    <row r="43" spans="1:6" s="10" customFormat="1" ht="18" customHeight="1">
      <c r="A43" s="12" t="s">
        <v>364</v>
      </c>
      <c r="B43" s="11" t="s">
        <v>359</v>
      </c>
      <c r="C43" s="13"/>
      <c r="D43" s="13"/>
      <c r="E43" s="17"/>
      <c r="F43" s="17"/>
    </row>
    <row r="44" spans="1:6" s="10" customFormat="1" ht="18" customHeight="1">
      <c r="A44" s="12" t="s">
        <v>365</v>
      </c>
      <c r="B44" s="11" t="s">
        <v>360</v>
      </c>
      <c r="C44" s="13"/>
      <c r="D44" s="13"/>
      <c r="E44" s="17"/>
      <c r="F44" s="17"/>
    </row>
    <row r="45" spans="1:6" s="10" customFormat="1" ht="18" customHeight="1">
      <c r="A45" s="12" t="s">
        <v>366</v>
      </c>
      <c r="B45" s="11" t="s">
        <v>361</v>
      </c>
      <c r="C45" s="13"/>
      <c r="D45" s="13"/>
      <c r="E45" s="17"/>
      <c r="F45" s="17"/>
    </row>
    <row r="46" spans="1:6" s="10" customFormat="1" ht="18" customHeight="1">
      <c r="A46" s="30" t="s">
        <v>315</v>
      </c>
      <c r="B46" s="31" t="s">
        <v>316</v>
      </c>
      <c r="C46" s="32">
        <v>3985024.57</v>
      </c>
      <c r="D46" s="32"/>
      <c r="E46" s="17"/>
      <c r="F46" s="17"/>
    </row>
    <row r="47" spans="1:6" s="10" customFormat="1" ht="18" customHeight="1">
      <c r="A47" s="12" t="s">
        <v>367</v>
      </c>
      <c r="B47" s="11" t="s">
        <v>368</v>
      </c>
      <c r="C47" s="13"/>
      <c r="D47" s="13"/>
      <c r="E47" s="17"/>
      <c r="F47" s="17"/>
    </row>
    <row r="48" spans="1:6" s="10" customFormat="1" ht="18" customHeight="1">
      <c r="A48" s="12" t="s">
        <v>378</v>
      </c>
      <c r="B48" s="11" t="s">
        <v>369</v>
      </c>
      <c r="C48" s="13"/>
      <c r="D48" s="13"/>
      <c r="E48" s="17"/>
      <c r="F48" s="17"/>
    </row>
    <row r="49" spans="1:6" s="10" customFormat="1" ht="18" customHeight="1">
      <c r="A49" s="12" t="s">
        <v>379</v>
      </c>
      <c r="B49" s="11" t="s">
        <v>370</v>
      </c>
      <c r="C49" s="13"/>
      <c r="D49" s="13"/>
      <c r="E49" s="17"/>
      <c r="F49" s="17"/>
    </row>
    <row r="50" spans="1:6" s="10" customFormat="1" ht="18" customHeight="1">
      <c r="A50" s="12" t="s">
        <v>380</v>
      </c>
      <c r="B50" s="11" t="s">
        <v>371</v>
      </c>
      <c r="C50" s="13"/>
      <c r="D50" s="13"/>
      <c r="E50" s="17"/>
      <c r="F50" s="17"/>
    </row>
    <row r="51" spans="1:6" s="10" customFormat="1" ht="18" customHeight="1">
      <c r="A51" s="12" t="s">
        <v>381</v>
      </c>
      <c r="B51" s="11" t="s">
        <v>372</v>
      </c>
      <c r="C51" s="13"/>
      <c r="D51" s="13"/>
      <c r="E51" s="17"/>
      <c r="F51" s="17"/>
    </row>
    <row r="52" spans="1:6" s="10" customFormat="1" ht="18" customHeight="1">
      <c r="A52" s="12" t="s">
        <v>382</v>
      </c>
      <c r="B52" s="11" t="s">
        <v>373</v>
      </c>
      <c r="C52" s="13"/>
      <c r="D52" s="13"/>
      <c r="E52" s="17"/>
      <c r="F52" s="17"/>
    </row>
    <row r="53" spans="1:6" s="10" customFormat="1" ht="18" customHeight="1">
      <c r="A53" s="12" t="s">
        <v>383</v>
      </c>
      <c r="B53" s="11" t="s">
        <v>374</v>
      </c>
      <c r="C53" s="13"/>
      <c r="D53" s="13"/>
      <c r="E53" s="17"/>
      <c r="F53" s="17"/>
    </row>
    <row r="54" spans="1:6" s="10" customFormat="1" ht="18" customHeight="1">
      <c r="A54" s="12" t="s">
        <v>384</v>
      </c>
      <c r="B54" s="11" t="s">
        <v>375</v>
      </c>
      <c r="C54" s="13"/>
      <c r="D54" s="13"/>
      <c r="E54" s="17"/>
      <c r="F54" s="17"/>
    </row>
    <row r="55" spans="1:6" s="10" customFormat="1" ht="18" customHeight="1">
      <c r="A55" s="12" t="s">
        <v>385</v>
      </c>
      <c r="B55" s="11" t="s">
        <v>376</v>
      </c>
      <c r="C55" s="13"/>
      <c r="D55" s="13"/>
      <c r="E55" s="17"/>
      <c r="F55" s="17"/>
    </row>
    <row r="56" spans="1:6" s="10" customFormat="1" ht="18" customHeight="1">
      <c r="A56" s="12" t="s">
        <v>386</v>
      </c>
      <c r="B56" s="11" t="s">
        <v>377</v>
      </c>
      <c r="C56" s="13"/>
      <c r="D56" s="13"/>
      <c r="E56" s="17"/>
      <c r="F56" s="17"/>
    </row>
    <row r="57" spans="1:6" s="10" customFormat="1" ht="18" customHeight="1">
      <c r="A57" s="30" t="s">
        <v>317</v>
      </c>
      <c r="B57" s="31" t="s">
        <v>318</v>
      </c>
      <c r="C57" s="32">
        <v>354561.55</v>
      </c>
      <c r="D57" s="32"/>
      <c r="E57" s="17"/>
      <c r="F57" s="17"/>
    </row>
    <row r="58" spans="1:6" s="10" customFormat="1" ht="18" customHeight="1">
      <c r="A58" s="12" t="s">
        <v>387</v>
      </c>
      <c r="B58" s="11" t="s">
        <v>388</v>
      </c>
      <c r="C58" s="13"/>
      <c r="D58" s="13"/>
      <c r="E58" s="17"/>
      <c r="F58" s="17"/>
    </row>
    <row r="59" spans="1:6" s="10" customFormat="1" ht="18" customHeight="1">
      <c r="A59" s="12" t="s">
        <v>392</v>
      </c>
      <c r="B59" s="11" t="s">
        <v>389</v>
      </c>
      <c r="C59" s="13"/>
      <c r="D59" s="13"/>
      <c r="E59" s="17"/>
      <c r="F59" s="17"/>
    </row>
    <row r="60" spans="1:6" s="10" customFormat="1" ht="18" customHeight="1">
      <c r="A60" s="12" t="s">
        <v>393</v>
      </c>
      <c r="B60" s="11" t="s">
        <v>390</v>
      </c>
      <c r="C60" s="13"/>
      <c r="D60" s="13"/>
      <c r="E60" s="17"/>
      <c r="F60" s="17"/>
    </row>
    <row r="61" spans="1:6" s="10" customFormat="1" ht="18" customHeight="1">
      <c r="A61" s="12" t="s">
        <v>394</v>
      </c>
      <c r="B61" s="11" t="s">
        <v>391</v>
      </c>
      <c r="C61" s="13"/>
      <c r="D61" s="13"/>
      <c r="E61" s="17"/>
      <c r="F61" s="17"/>
    </row>
    <row r="62" spans="1:6" s="10" customFormat="1" ht="18" customHeight="1">
      <c r="A62" s="12" t="s">
        <v>395</v>
      </c>
      <c r="B62" s="11" t="s">
        <v>396</v>
      </c>
      <c r="C62" s="13"/>
      <c r="D62" s="13"/>
      <c r="E62" s="17"/>
      <c r="F62" s="17"/>
    </row>
    <row r="63" spans="1:6" s="10" customFormat="1" ht="18" customHeight="1">
      <c r="A63" s="30" t="s">
        <v>319</v>
      </c>
      <c r="B63" s="31" t="s">
        <v>320</v>
      </c>
      <c r="C63" s="32"/>
      <c r="D63" s="32"/>
      <c r="E63" s="17"/>
      <c r="F63" s="17"/>
    </row>
    <row r="64" spans="1:6" s="10" customFormat="1" ht="18" customHeight="1">
      <c r="A64" s="12" t="s">
        <v>670</v>
      </c>
      <c r="B64" s="11" t="s">
        <v>671</v>
      </c>
      <c r="C64" s="13"/>
      <c r="D64" s="13"/>
      <c r="E64" s="17"/>
      <c r="F64" s="17"/>
    </row>
    <row r="65" spans="1:6" s="10" customFormat="1" ht="18" customHeight="1">
      <c r="A65" s="30" t="s">
        <v>321</v>
      </c>
      <c r="B65" s="31" t="s">
        <v>322</v>
      </c>
      <c r="C65" s="32">
        <v>69412.67</v>
      </c>
      <c r="D65" s="32"/>
      <c r="E65" s="17"/>
      <c r="F65" s="17"/>
    </row>
    <row r="66" spans="1:6" s="10" customFormat="1" ht="18" customHeight="1">
      <c r="A66" s="12" t="s">
        <v>685</v>
      </c>
      <c r="B66" s="11" t="s">
        <v>716</v>
      </c>
      <c r="C66" s="13"/>
      <c r="D66" s="13"/>
      <c r="E66" s="17"/>
      <c r="F66" s="17"/>
    </row>
    <row r="67" spans="1:6" s="10" customFormat="1" ht="18" customHeight="1">
      <c r="A67" s="12" t="s">
        <v>686</v>
      </c>
      <c r="B67" s="11" t="s">
        <v>689</v>
      </c>
      <c r="C67" s="13"/>
      <c r="D67" s="13"/>
      <c r="E67" s="17"/>
      <c r="F67" s="17"/>
    </row>
    <row r="68" spans="1:6" s="10" customFormat="1" ht="18" customHeight="1">
      <c r="A68" s="12" t="s">
        <v>687</v>
      </c>
      <c r="B68" s="11" t="s">
        <v>690</v>
      </c>
      <c r="C68" s="13"/>
      <c r="D68" s="13"/>
      <c r="E68" s="17"/>
      <c r="F68" s="17"/>
    </row>
    <row r="69" spans="1:6" s="10" customFormat="1" ht="18" customHeight="1">
      <c r="A69" s="12" t="s">
        <v>688</v>
      </c>
      <c r="B69" s="11" t="s">
        <v>691</v>
      </c>
      <c r="C69" s="13"/>
      <c r="D69" s="13"/>
      <c r="E69" s="17"/>
      <c r="F69" s="17"/>
    </row>
    <row r="70" spans="1:6" s="10" customFormat="1" ht="18" customHeight="1">
      <c r="A70" s="30" t="s">
        <v>323</v>
      </c>
      <c r="B70" s="31" t="s">
        <v>324</v>
      </c>
      <c r="C70" s="32">
        <v>2322241</v>
      </c>
      <c r="D70" s="32"/>
      <c r="E70" s="17"/>
      <c r="F70" s="17"/>
    </row>
    <row r="71" spans="1:6" s="10" customFormat="1" ht="18" customHeight="1">
      <c r="A71" s="12" t="s">
        <v>700</v>
      </c>
      <c r="B71" s="11" t="s">
        <v>702</v>
      </c>
      <c r="C71" s="13"/>
      <c r="D71" s="13"/>
      <c r="E71" s="17"/>
      <c r="F71" s="17"/>
    </row>
    <row r="72" spans="1:6" s="10" customFormat="1" ht="18" customHeight="1">
      <c r="A72" s="12" t="s">
        <v>701</v>
      </c>
      <c r="B72" s="11" t="s">
        <v>703</v>
      </c>
      <c r="C72" s="13"/>
      <c r="D72" s="13"/>
      <c r="E72" s="17"/>
      <c r="F72" s="17"/>
    </row>
    <row r="73" spans="1:6" s="10" customFormat="1" ht="18" customHeight="1">
      <c r="A73" s="30" t="s">
        <v>325</v>
      </c>
      <c r="B73" s="31" t="s">
        <v>326</v>
      </c>
      <c r="C73" s="32"/>
      <c r="D73" s="32"/>
      <c r="E73" s="17"/>
      <c r="F73" s="17"/>
    </row>
    <row r="74" spans="1:6" s="10" customFormat="1" ht="18" customHeight="1">
      <c r="A74" s="12" t="s">
        <v>672</v>
      </c>
      <c r="B74" s="11" t="s">
        <v>673</v>
      </c>
      <c r="C74" s="13"/>
      <c r="D74" s="13"/>
      <c r="E74" s="17"/>
      <c r="F74" s="17"/>
    </row>
    <row r="75" spans="1:6" s="10" customFormat="1" ht="18" customHeight="1">
      <c r="A75" s="24"/>
      <c r="C75" s="17">
        <f>SUM(C2:C73)</f>
        <v>48926110.549999997</v>
      </c>
      <c r="D75" s="17">
        <f>SUM(D2:D73)</f>
        <v>53781005.259999998</v>
      </c>
      <c r="E75" s="17"/>
      <c r="F75" s="17"/>
    </row>
    <row r="76" spans="1:6" s="10" customFormat="1" ht="18" customHeight="1">
      <c r="A76" s="24"/>
      <c r="C76" s="17"/>
      <c r="D76" s="17"/>
      <c r="E76" s="17"/>
    </row>
    <row r="77" spans="1:6" s="10" customFormat="1" ht="18" customHeight="1">
      <c r="A77" s="24"/>
      <c r="C77" s="17">
        <f>SUM(C2:C73)</f>
        <v>48926110.549999997</v>
      </c>
      <c r="D77" s="17">
        <f>SUM(D2:D73)</f>
        <v>53781005.259999998</v>
      </c>
      <c r="E77" s="17"/>
    </row>
    <row r="78" spans="1:6" s="10" customFormat="1" ht="18" customHeight="1">
      <c r="A78" s="24"/>
      <c r="C78" s="17"/>
      <c r="D78" s="17">
        <f>D77-C77</f>
        <v>4854894.7100000009</v>
      </c>
      <c r="E78" s="17"/>
    </row>
    <row r="79" spans="1:6" s="10" customFormat="1" ht="18" customHeight="1">
      <c r="A79" s="24"/>
      <c r="C79" s="17"/>
      <c r="D79" s="17"/>
      <c r="E79" s="17"/>
    </row>
    <row r="80" spans="1:6" s="10" customFormat="1" ht="18" customHeight="1">
      <c r="A80" s="24"/>
      <c r="C80" s="17"/>
      <c r="D80" s="17"/>
      <c r="E80" s="17"/>
    </row>
    <row r="81" spans="1:5" s="10" customFormat="1" ht="18" customHeight="1">
      <c r="A81" s="24"/>
      <c r="C81" s="17"/>
      <c r="D81" s="17"/>
      <c r="E81" s="17"/>
    </row>
    <row r="82" spans="1:5" s="10" customFormat="1" ht="18" customHeight="1">
      <c r="A82" s="24"/>
      <c r="C82" s="17"/>
      <c r="D82" s="17"/>
      <c r="E82" s="17"/>
    </row>
    <row r="83" spans="1:5" s="10" customFormat="1" ht="18" customHeight="1">
      <c r="A83" s="24"/>
      <c r="C83" s="17"/>
      <c r="D83" s="17"/>
      <c r="E83" s="17"/>
    </row>
    <row r="84" spans="1:5" s="10" customFormat="1" ht="18" customHeight="1">
      <c r="A84" s="24"/>
      <c r="C84" s="17"/>
      <c r="D84" s="17"/>
      <c r="E84" s="17"/>
    </row>
    <row r="85" spans="1:5" s="10" customFormat="1" ht="18" customHeight="1">
      <c r="A85" s="24"/>
      <c r="C85" s="17"/>
      <c r="D85" s="17"/>
      <c r="E85" s="17"/>
    </row>
    <row r="86" spans="1:5" s="10" customFormat="1" ht="18" customHeight="1">
      <c r="A86" s="24"/>
      <c r="C86" s="17"/>
      <c r="D86" s="17"/>
      <c r="E86" s="17"/>
    </row>
    <row r="87" spans="1:5" s="10" customFormat="1" ht="18" customHeight="1">
      <c r="A87" s="24"/>
      <c r="C87" s="17"/>
      <c r="D87" s="17"/>
      <c r="E87" s="17"/>
    </row>
    <row r="88" spans="1:5" s="10" customFormat="1" ht="18" customHeight="1">
      <c r="A88" s="24"/>
      <c r="C88" s="17"/>
      <c r="D88" s="17"/>
      <c r="E88" s="17"/>
    </row>
    <row r="89" spans="1:5" s="10" customFormat="1" ht="18" customHeight="1">
      <c r="A89" s="24"/>
      <c r="C89" s="17"/>
      <c r="D89" s="17"/>
      <c r="E89" s="17"/>
    </row>
    <row r="90" spans="1:5" s="10" customFormat="1" ht="18" customHeight="1">
      <c r="A90" s="24"/>
      <c r="C90" s="17"/>
      <c r="D90" s="17"/>
      <c r="E90" s="17"/>
    </row>
    <row r="91" spans="1:5" s="10" customFormat="1" ht="18" customHeight="1">
      <c r="A91" s="24"/>
      <c r="C91" s="17"/>
      <c r="D91" s="17"/>
      <c r="E91" s="17"/>
    </row>
    <row r="92" spans="1:5" s="10" customFormat="1" ht="18" customHeight="1">
      <c r="A92" s="24"/>
      <c r="C92" s="17"/>
      <c r="D92" s="17"/>
      <c r="E92" s="17"/>
    </row>
    <row r="93" spans="1:5" s="10" customFormat="1" ht="18" customHeight="1">
      <c r="A93" s="24"/>
      <c r="C93" s="17"/>
      <c r="D93" s="17"/>
      <c r="E93" s="17"/>
    </row>
    <row r="94" spans="1:5" s="10" customFormat="1" ht="18" customHeight="1">
      <c r="A94" s="24"/>
      <c r="C94" s="17"/>
      <c r="D94" s="17"/>
      <c r="E94" s="17"/>
    </row>
    <row r="95" spans="1:5" s="10" customFormat="1" ht="18" customHeight="1">
      <c r="A95" s="24"/>
      <c r="C95" s="17"/>
      <c r="D95" s="17"/>
      <c r="E95" s="17"/>
    </row>
    <row r="96" spans="1:5" s="10" customFormat="1" ht="18" customHeight="1">
      <c r="A96" s="24"/>
      <c r="C96" s="17"/>
      <c r="D96" s="17"/>
      <c r="E96" s="17"/>
    </row>
    <row r="97" spans="1:5" s="10" customFormat="1" ht="18" customHeight="1">
      <c r="A97" s="24"/>
      <c r="C97" s="17"/>
      <c r="D97" s="17"/>
      <c r="E97" s="17"/>
    </row>
    <row r="98" spans="1:5" s="10" customFormat="1" ht="18" customHeight="1">
      <c r="A98" s="24"/>
      <c r="C98" s="17"/>
      <c r="D98" s="17"/>
      <c r="E98" s="17"/>
    </row>
    <row r="99" spans="1:5" s="10" customFormat="1" ht="18" customHeight="1">
      <c r="A99" s="24"/>
      <c r="C99" s="17"/>
      <c r="D99" s="17"/>
      <c r="E99" s="17"/>
    </row>
    <row r="100" spans="1:5" s="10" customFormat="1" ht="18" customHeight="1">
      <c r="A100" s="2"/>
      <c r="B100" s="3"/>
      <c r="C100" s="23"/>
      <c r="D100" s="23"/>
      <c r="E100" s="17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14"/>
  <sheetViews>
    <sheetView zoomScale="85" zoomScaleNormal="85" workbookViewId="0">
      <pane xSplit="4" ySplit="2" topLeftCell="E507" activePane="bottomRight" state="frozen"/>
      <selection pane="topRight" activeCell="E1" sqref="E1"/>
      <selection pane="bottomLeft" activeCell="A3" sqref="A3"/>
      <selection pane="bottomRight" activeCell="N489" sqref="N489"/>
    </sheetView>
  </sheetViews>
  <sheetFormatPr defaultRowHeight="13.5"/>
  <cols>
    <col min="1" max="1" width="10.75" style="7" hidden="1" customWidth="1"/>
    <col min="2" max="2" width="10.125" style="21" customWidth="1"/>
    <col min="3" max="4" width="10.75" style="7" customWidth="1"/>
    <col min="5" max="5" width="26.625" bestFit="1" customWidth="1"/>
    <col min="6" max="6" width="6.125" style="15" bestFit="1" customWidth="1"/>
    <col min="7" max="7" width="12.5" style="7" hidden="1" customWidth="1"/>
    <col min="8" max="8" width="47" customWidth="1"/>
    <col min="9" max="9" width="17.125" customWidth="1"/>
    <col min="10" max="10" width="18.375" bestFit="1" customWidth="1"/>
    <col min="13" max="13" width="12.5" bestFit="1" customWidth="1"/>
  </cols>
  <sheetData>
    <row r="1" spans="1:10" ht="40.5" customHeight="1">
      <c r="A1" s="90" t="s">
        <v>1497</v>
      </c>
      <c r="B1" s="90"/>
      <c r="C1" s="90"/>
      <c r="D1" s="90"/>
      <c r="E1" s="90"/>
      <c r="F1" s="90"/>
      <c r="G1" s="90"/>
      <c r="H1" s="90"/>
      <c r="I1" s="90"/>
      <c r="J1" s="26">
        <v>40878</v>
      </c>
    </row>
    <row r="2" spans="1:10" s="6" customFormat="1" ht="24.75" customHeight="1">
      <c r="A2" s="4" t="s">
        <v>540</v>
      </c>
      <c r="B2" s="18" t="s">
        <v>541</v>
      </c>
      <c r="C2" s="4" t="s">
        <v>542</v>
      </c>
      <c r="D2" s="4" t="s">
        <v>543</v>
      </c>
      <c r="E2" s="5" t="s">
        <v>544</v>
      </c>
      <c r="F2" s="39" t="s">
        <v>1461</v>
      </c>
      <c r="G2" s="4" t="s">
        <v>545</v>
      </c>
      <c r="H2" s="5" t="s">
        <v>546</v>
      </c>
      <c r="I2" s="5" t="s">
        <v>547</v>
      </c>
      <c r="J2" s="5" t="s">
        <v>548</v>
      </c>
    </row>
    <row r="3" spans="1:10" s="10" customFormat="1" ht="25.5" customHeight="1">
      <c r="A3" s="12"/>
      <c r="B3" s="19">
        <v>39783</v>
      </c>
      <c r="C3" s="12" t="s">
        <v>518</v>
      </c>
      <c r="D3" s="12"/>
      <c r="E3" s="11" t="s">
        <v>519</v>
      </c>
      <c r="F3" s="40" t="s">
        <v>521</v>
      </c>
      <c r="G3" s="12" t="s">
        <v>1327</v>
      </c>
      <c r="H3" s="11" t="str">
        <f>LOOKUP(G3,会计科目!$A$2:$A$349,会计科目!$B$2:$B$349)</f>
        <v>原材料—减压器</v>
      </c>
      <c r="I3" s="16">
        <v>-900</v>
      </c>
      <c r="J3" s="16"/>
    </row>
    <row r="4" spans="1:10" s="10" customFormat="1" ht="25.5" customHeight="1">
      <c r="A4" s="12"/>
      <c r="B4" s="19">
        <v>39783</v>
      </c>
      <c r="C4" s="12" t="s">
        <v>518</v>
      </c>
      <c r="D4" s="12"/>
      <c r="E4" s="11" t="s">
        <v>519</v>
      </c>
      <c r="F4" s="40" t="s">
        <v>522</v>
      </c>
      <c r="G4" s="12" t="s">
        <v>1328</v>
      </c>
      <c r="H4" s="11" t="str">
        <f>LOOKUP(G4,会计科目!$A$2:$A$349,会计科目!$B$2:$B$349)</f>
        <v>应付账款—北京汉泰集团公司</v>
      </c>
      <c r="I4" s="16"/>
      <c r="J4" s="16">
        <v>-900</v>
      </c>
    </row>
    <row r="5" spans="1:10" s="10" customFormat="1" ht="25.5" customHeight="1">
      <c r="A5" s="12"/>
      <c r="B5" s="19">
        <v>39783</v>
      </c>
      <c r="C5" s="12" t="s">
        <v>523</v>
      </c>
      <c r="D5" s="12" t="s">
        <v>518</v>
      </c>
      <c r="E5" s="11" t="s">
        <v>524</v>
      </c>
      <c r="F5" s="40" t="s">
        <v>521</v>
      </c>
      <c r="G5" s="12" t="s">
        <v>1329</v>
      </c>
      <c r="H5" s="11" t="str">
        <f>LOOKUP(G5,会计科目!$A$2:$A$349,会计科目!$B$2:$B$349)</f>
        <v>银行存款—中国工商银行开发区支行</v>
      </c>
      <c r="I5" s="16">
        <v>2000000</v>
      </c>
      <c r="J5" s="16"/>
    </row>
    <row r="6" spans="1:10" s="10" customFormat="1" ht="25.5" customHeight="1">
      <c r="A6" s="12"/>
      <c r="B6" s="19">
        <v>39783</v>
      </c>
      <c r="C6" s="12" t="s">
        <v>523</v>
      </c>
      <c r="D6" s="12" t="s">
        <v>518</v>
      </c>
      <c r="E6" s="11" t="s">
        <v>524</v>
      </c>
      <c r="F6" s="40" t="s">
        <v>522</v>
      </c>
      <c r="G6" s="12" t="s">
        <v>1330</v>
      </c>
      <c r="H6" s="11" t="str">
        <f>LOOKUP(G6,会计科目!$A$2:$A$349,会计科目!$B$2:$B$349)</f>
        <v>短期借款—中国工商银行开发区支行</v>
      </c>
      <c r="I6" s="13"/>
      <c r="J6" s="13">
        <v>2000000</v>
      </c>
    </row>
    <row r="7" spans="1:10" s="10" customFormat="1" ht="25.5" customHeight="1">
      <c r="A7" s="12"/>
      <c r="B7" s="19">
        <v>39783</v>
      </c>
      <c r="C7" s="12" t="s">
        <v>526</v>
      </c>
      <c r="D7" s="12" t="s">
        <v>523</v>
      </c>
      <c r="E7" s="11" t="s">
        <v>527</v>
      </c>
      <c r="F7" s="40" t="s">
        <v>521</v>
      </c>
      <c r="G7" s="12" t="s">
        <v>1331</v>
      </c>
      <c r="H7" s="11" t="str">
        <f>LOOKUP(G7,会计科目!$A$2:$A$349,会计科目!$B$2:$B$349)</f>
        <v>库存现金</v>
      </c>
      <c r="I7" s="13">
        <v>8000</v>
      </c>
      <c r="J7" s="13"/>
    </row>
    <row r="8" spans="1:10" s="10" customFormat="1" ht="25.5" customHeight="1">
      <c r="A8" s="12"/>
      <c r="B8" s="19">
        <v>39783</v>
      </c>
      <c r="C8" s="12" t="s">
        <v>526</v>
      </c>
      <c r="D8" s="12" t="s">
        <v>523</v>
      </c>
      <c r="E8" s="11" t="s">
        <v>527</v>
      </c>
      <c r="F8" s="40" t="s">
        <v>522</v>
      </c>
      <c r="G8" s="12" t="s">
        <v>1334</v>
      </c>
      <c r="H8" s="11" t="str">
        <f>LOOKUP(G8,会计科目!$A$2:$A$349,会计科目!$B$2:$B$349)</f>
        <v>银行存款—中国工商银行沈河分理处</v>
      </c>
      <c r="I8" s="13"/>
      <c r="J8" s="13">
        <v>8000</v>
      </c>
    </row>
    <row r="9" spans="1:10" s="10" customFormat="1" ht="25.5" customHeight="1">
      <c r="A9" s="12"/>
      <c r="B9" s="19">
        <v>39784</v>
      </c>
      <c r="C9" s="12" t="s">
        <v>533</v>
      </c>
      <c r="D9" s="12" t="s">
        <v>526</v>
      </c>
      <c r="E9" s="11" t="s">
        <v>529</v>
      </c>
      <c r="F9" s="40" t="s">
        <v>521</v>
      </c>
      <c r="G9" s="12" t="s">
        <v>1332</v>
      </c>
      <c r="H9" s="11" t="str">
        <f>LOOKUP(G9,会计科目!$A$2:$A$349,会计科目!$B$2:$B$349)</f>
        <v>材料采购—鞍山钢铁公司（不锈钢板30m/m）</v>
      </c>
      <c r="I9" s="13">
        <v>427554.6</v>
      </c>
      <c r="J9" s="13"/>
    </row>
    <row r="10" spans="1:10" s="10" customFormat="1" ht="25.5" customHeight="1">
      <c r="A10" s="12"/>
      <c r="B10" s="19">
        <v>39784</v>
      </c>
      <c r="C10" s="12" t="s">
        <v>533</v>
      </c>
      <c r="D10" s="12" t="s">
        <v>526</v>
      </c>
      <c r="E10" s="11" t="s">
        <v>529</v>
      </c>
      <c r="F10" s="40" t="s">
        <v>521</v>
      </c>
      <c r="G10" s="12" t="s">
        <v>1333</v>
      </c>
      <c r="H10" s="11" t="str">
        <f>LOOKUP(G10,会计科目!$A$2:$A$349,会计科目!$B$2:$B$349)</f>
        <v>应交税费—增值税（进项税额）</v>
      </c>
      <c r="I10" s="13">
        <v>72335</v>
      </c>
      <c r="J10" s="13"/>
    </row>
    <row r="11" spans="1:10" s="10" customFormat="1" ht="25.5" customHeight="1">
      <c r="A11" s="12"/>
      <c r="B11" s="19">
        <v>39784</v>
      </c>
      <c r="C11" s="12" t="s">
        <v>533</v>
      </c>
      <c r="D11" s="12" t="s">
        <v>526</v>
      </c>
      <c r="E11" s="11" t="s">
        <v>529</v>
      </c>
      <c r="F11" s="40" t="s">
        <v>521</v>
      </c>
      <c r="G11" s="12" t="s">
        <v>1334</v>
      </c>
      <c r="H11" s="11" t="str">
        <f>LOOKUP(G11,会计科目!$A$2:$A$349,会计科目!$B$2:$B$349)</f>
        <v>银行存款—中国工商银行沈河分理处</v>
      </c>
      <c r="I11" s="13">
        <v>110.4</v>
      </c>
      <c r="J11" s="13"/>
    </row>
    <row r="12" spans="1:10" s="10" customFormat="1" ht="25.5" customHeight="1">
      <c r="A12" s="12"/>
      <c r="B12" s="19">
        <v>39784</v>
      </c>
      <c r="C12" s="12" t="s">
        <v>533</v>
      </c>
      <c r="D12" s="12" t="s">
        <v>526</v>
      </c>
      <c r="E12" s="11" t="s">
        <v>529</v>
      </c>
      <c r="F12" s="40" t="s">
        <v>522</v>
      </c>
      <c r="G12" s="12" t="s">
        <v>1335</v>
      </c>
      <c r="H12" s="11" t="str">
        <f>LOOKUP(G12,会计科目!$A$2:$A$349,会计科目!$B$2:$B$349)</f>
        <v>其他货币资金—银行汇票</v>
      </c>
      <c r="I12" s="13"/>
      <c r="J12" s="13">
        <v>500000</v>
      </c>
    </row>
    <row r="13" spans="1:10" s="10" customFormat="1" ht="25.5" customHeight="1">
      <c r="A13" s="12"/>
      <c r="B13" s="19">
        <v>39784</v>
      </c>
      <c r="C13" s="12" t="s">
        <v>534</v>
      </c>
      <c r="D13" s="12"/>
      <c r="E13" s="11" t="s">
        <v>549</v>
      </c>
      <c r="F13" s="40" t="s">
        <v>521</v>
      </c>
      <c r="G13" s="12" t="s">
        <v>1350</v>
      </c>
      <c r="H13" s="11" t="str">
        <f>LOOKUP(G13,会计科目!$A$2:$A$349,会计科目!$B$2:$B$349)</f>
        <v>原材料—不锈钢板（30m/m）—鞍山钢铁公司</v>
      </c>
      <c r="I13" s="13">
        <v>425500</v>
      </c>
      <c r="J13" s="13"/>
    </row>
    <row r="14" spans="1:10" s="10" customFormat="1" ht="25.5" customHeight="1">
      <c r="A14" s="12"/>
      <c r="B14" s="19">
        <v>39784</v>
      </c>
      <c r="C14" s="12" t="s">
        <v>534</v>
      </c>
      <c r="D14" s="12"/>
      <c r="E14" s="11" t="s">
        <v>549</v>
      </c>
      <c r="F14" s="40" t="s">
        <v>521</v>
      </c>
      <c r="G14" s="12" t="s">
        <v>1336</v>
      </c>
      <c r="H14" s="11" t="str">
        <f>LOOKUP(G14,会计科目!$A$2:$A$349,会计科目!$B$2:$B$349)</f>
        <v>材料成本差异—不锈钢板（30m/m）</v>
      </c>
      <c r="I14" s="13">
        <v>2054.6</v>
      </c>
      <c r="J14" s="13"/>
    </row>
    <row r="15" spans="1:10" s="10" customFormat="1" ht="25.5" customHeight="1">
      <c r="A15" s="12"/>
      <c r="B15" s="19">
        <v>39784</v>
      </c>
      <c r="C15" s="12" t="s">
        <v>534</v>
      </c>
      <c r="D15" s="12"/>
      <c r="E15" s="11" t="s">
        <v>549</v>
      </c>
      <c r="F15" s="40" t="s">
        <v>522</v>
      </c>
      <c r="G15" s="12" t="s">
        <v>88</v>
      </c>
      <c r="H15" s="11" t="str">
        <f>LOOKUP(G15,会计科目!$A$2:$A$349,会计科目!$B$2:$B$349)</f>
        <v>材料采购—鞍山钢铁公司（不锈钢板30m/m）</v>
      </c>
      <c r="I15" s="13"/>
      <c r="J15" s="13">
        <v>427554.6</v>
      </c>
    </row>
    <row r="16" spans="1:10" s="10" customFormat="1" ht="25.5" customHeight="1">
      <c r="A16" s="12"/>
      <c r="B16" s="19">
        <v>39784</v>
      </c>
      <c r="C16" s="12" t="s">
        <v>535</v>
      </c>
      <c r="D16" s="12" t="s">
        <v>536</v>
      </c>
      <c r="E16" s="11" t="s">
        <v>537</v>
      </c>
      <c r="F16" s="40" t="s">
        <v>521</v>
      </c>
      <c r="G16" s="12" t="s">
        <v>69</v>
      </c>
      <c r="H16" s="11" t="str">
        <f>LOOKUP(G16,会计科目!$A$2:$A$349,会计科目!$B$2:$B$349)</f>
        <v>其他应收款—李杰</v>
      </c>
      <c r="I16" s="13">
        <v>3000</v>
      </c>
      <c r="J16" s="13"/>
    </row>
    <row r="17" spans="1:10" s="10" customFormat="1" ht="25.5" customHeight="1">
      <c r="A17" s="12"/>
      <c r="B17" s="19">
        <v>39784</v>
      </c>
      <c r="C17" s="12" t="s">
        <v>535</v>
      </c>
      <c r="D17" s="12" t="s">
        <v>536</v>
      </c>
      <c r="E17" s="11" t="s">
        <v>537</v>
      </c>
      <c r="F17" s="40" t="s">
        <v>522</v>
      </c>
      <c r="G17" s="12" t="s">
        <v>525</v>
      </c>
      <c r="H17" s="11" t="str">
        <f>LOOKUP(G17,会计科目!$A$2:$A$349,会计科目!$B$2:$B$349)</f>
        <v>银行存款—中国工商银行沈河分理处</v>
      </c>
      <c r="I17" s="13"/>
      <c r="J17" s="13">
        <v>3000</v>
      </c>
    </row>
    <row r="18" spans="1:10" s="10" customFormat="1" ht="25.5" customHeight="1">
      <c r="A18" s="12"/>
      <c r="B18" s="19">
        <v>39784</v>
      </c>
      <c r="C18" s="12" t="s">
        <v>538</v>
      </c>
      <c r="D18" s="12" t="s">
        <v>535</v>
      </c>
      <c r="E18" s="11" t="s">
        <v>539</v>
      </c>
      <c r="F18" s="40" t="s">
        <v>521</v>
      </c>
      <c r="G18" s="12" t="s">
        <v>532</v>
      </c>
      <c r="H18" s="11" t="str">
        <f>LOOKUP(G18,会计科目!$A$2:$A$349,会计科目!$B$2:$B$349)</f>
        <v>其他货币资金—银行汇票</v>
      </c>
      <c r="I18" s="13">
        <v>150000</v>
      </c>
      <c r="J18" s="13"/>
    </row>
    <row r="19" spans="1:10" s="10" customFormat="1" ht="25.5" customHeight="1">
      <c r="A19" s="12"/>
      <c r="B19" s="19">
        <v>39784</v>
      </c>
      <c r="C19" s="12" t="s">
        <v>538</v>
      </c>
      <c r="D19" s="12" t="s">
        <v>535</v>
      </c>
      <c r="E19" s="11" t="s">
        <v>539</v>
      </c>
      <c r="F19" s="40" t="s">
        <v>522</v>
      </c>
      <c r="G19" s="12" t="s">
        <v>525</v>
      </c>
      <c r="H19" s="11" t="str">
        <f>LOOKUP(G19,会计科目!$A$2:$A$349,会计科目!$B$2:$B$349)</f>
        <v>银行存款—中国工商银行沈河分理处</v>
      </c>
      <c r="I19" s="13"/>
      <c r="J19" s="13">
        <v>150000</v>
      </c>
    </row>
    <row r="20" spans="1:10" s="10" customFormat="1" ht="25.5" customHeight="1">
      <c r="A20" s="12"/>
      <c r="B20" s="19">
        <v>39785</v>
      </c>
      <c r="C20" s="12" t="s">
        <v>550</v>
      </c>
      <c r="D20" s="12" t="s">
        <v>538</v>
      </c>
      <c r="E20" s="11" t="s">
        <v>551</v>
      </c>
      <c r="F20" s="40" t="s">
        <v>521</v>
      </c>
      <c r="G20" s="12" t="s">
        <v>468</v>
      </c>
      <c r="H20" s="11" t="str">
        <f>LOOKUP(G20,会计科目!$A$2:$A$349,会计科目!$B$2:$B$349)</f>
        <v>周转材料—低值易耗品（劳保用品）</v>
      </c>
      <c r="I20" s="13">
        <v>7360</v>
      </c>
      <c r="J20" s="13"/>
    </row>
    <row r="21" spans="1:10" s="10" customFormat="1" ht="25.5" customHeight="1">
      <c r="A21" s="12"/>
      <c r="B21" s="19">
        <v>39785</v>
      </c>
      <c r="C21" s="12" t="s">
        <v>550</v>
      </c>
      <c r="D21" s="12" t="s">
        <v>538</v>
      </c>
      <c r="E21" s="11" t="s">
        <v>551</v>
      </c>
      <c r="F21" s="40" t="s">
        <v>522</v>
      </c>
      <c r="G21" s="12" t="s">
        <v>525</v>
      </c>
      <c r="H21" s="11" t="str">
        <f>LOOKUP(G21,会计科目!$A$2:$A$349,会计科目!$B$2:$B$349)</f>
        <v>银行存款—中国工商银行沈河分理处</v>
      </c>
      <c r="I21" s="13"/>
      <c r="J21" s="13">
        <v>7360</v>
      </c>
    </row>
    <row r="22" spans="1:10" s="10" customFormat="1" ht="25.5" customHeight="1">
      <c r="A22" s="12"/>
      <c r="B22" s="19">
        <v>39785</v>
      </c>
      <c r="C22" s="12" t="s">
        <v>552</v>
      </c>
      <c r="D22" s="12" t="s">
        <v>550</v>
      </c>
      <c r="E22" s="11" t="s">
        <v>553</v>
      </c>
      <c r="F22" s="40" t="s">
        <v>521</v>
      </c>
      <c r="G22" s="12" t="s">
        <v>1337</v>
      </c>
      <c r="H22" s="11" t="str">
        <f>LOOKUP(G22,会计科目!$A$2:$A$349,会计科目!$B$2:$B$349)</f>
        <v>管理费用—办公费</v>
      </c>
      <c r="I22" s="13">
        <v>660</v>
      </c>
      <c r="J22" s="13"/>
    </row>
    <row r="23" spans="1:10" s="10" customFormat="1" ht="25.5" customHeight="1">
      <c r="A23" s="12"/>
      <c r="B23" s="19">
        <v>39785</v>
      </c>
      <c r="C23" s="12" t="s">
        <v>552</v>
      </c>
      <c r="D23" s="12" t="s">
        <v>550</v>
      </c>
      <c r="E23" s="11" t="s">
        <v>553</v>
      </c>
      <c r="F23" s="40" t="s">
        <v>521</v>
      </c>
      <c r="G23" s="12" t="s">
        <v>1338</v>
      </c>
      <c r="H23" s="11" t="str">
        <f>LOOKUP(G23,会计科目!$A$2:$A$349,会计科目!$B$2:$B$349)</f>
        <v>制造费用—办公费</v>
      </c>
      <c r="I23" s="13">
        <v>540</v>
      </c>
      <c r="J23" s="13"/>
    </row>
    <row r="24" spans="1:10" s="10" customFormat="1" ht="25.5" customHeight="1">
      <c r="A24" s="12"/>
      <c r="B24" s="19">
        <v>39785</v>
      </c>
      <c r="C24" s="12" t="s">
        <v>552</v>
      </c>
      <c r="D24" s="12" t="s">
        <v>550</v>
      </c>
      <c r="E24" s="11" t="s">
        <v>553</v>
      </c>
      <c r="F24" s="40" t="s">
        <v>521</v>
      </c>
      <c r="G24" s="12" t="s">
        <v>1339</v>
      </c>
      <c r="H24" s="11" t="str">
        <f>LOOKUP(G24,会计科目!$A$2:$A$349,会计科目!$B$2:$B$349)</f>
        <v>销售费用—办公费</v>
      </c>
      <c r="I24" s="13">
        <v>170</v>
      </c>
      <c r="J24" s="13"/>
    </row>
    <row r="25" spans="1:10" s="10" customFormat="1" ht="25.5" customHeight="1">
      <c r="A25" s="12"/>
      <c r="B25" s="19">
        <v>39785</v>
      </c>
      <c r="C25" s="12" t="s">
        <v>552</v>
      </c>
      <c r="D25" s="12" t="s">
        <v>550</v>
      </c>
      <c r="E25" s="11" t="s">
        <v>553</v>
      </c>
      <c r="F25" s="40" t="s">
        <v>521</v>
      </c>
      <c r="G25" s="12" t="s">
        <v>1340</v>
      </c>
      <c r="H25" s="11" t="str">
        <f>LOOKUP(G25,会计科目!$A$2:$A$349,会计科目!$B$2:$B$349)</f>
        <v>生产成本—辅助生产成本（运输部门）</v>
      </c>
      <c r="I25" s="13">
        <v>300</v>
      </c>
      <c r="J25" s="13"/>
    </row>
    <row r="26" spans="1:10" s="10" customFormat="1" ht="25.5" customHeight="1">
      <c r="A26" s="12"/>
      <c r="B26" s="19">
        <v>39785</v>
      </c>
      <c r="C26" s="12" t="s">
        <v>552</v>
      </c>
      <c r="D26" s="12" t="s">
        <v>550</v>
      </c>
      <c r="E26" s="11" t="s">
        <v>553</v>
      </c>
      <c r="F26" s="40" t="s">
        <v>521</v>
      </c>
      <c r="G26" s="12" t="s">
        <v>1341</v>
      </c>
      <c r="H26" s="11" t="str">
        <f>LOOKUP(G26,会计科目!$A$2:$A$349,会计科目!$B$2:$B$349)</f>
        <v>生产成本—辅助生产成本（动力车间）</v>
      </c>
      <c r="I26" s="13">
        <v>290</v>
      </c>
      <c r="J26" s="13"/>
    </row>
    <row r="27" spans="1:10" s="10" customFormat="1" ht="25.5" customHeight="1">
      <c r="A27" s="12"/>
      <c r="B27" s="19">
        <v>39785</v>
      </c>
      <c r="C27" s="12" t="s">
        <v>552</v>
      </c>
      <c r="D27" s="12" t="s">
        <v>550</v>
      </c>
      <c r="E27" s="11" t="s">
        <v>553</v>
      </c>
      <c r="F27" s="40" t="s">
        <v>522</v>
      </c>
      <c r="G27" s="12" t="s">
        <v>1331</v>
      </c>
      <c r="H27" s="11" t="str">
        <f>LOOKUP(G27,会计科目!$A$2:$A$349,会计科目!$B$2:$B$349)</f>
        <v>库存现金</v>
      </c>
      <c r="I27" s="13"/>
      <c r="J27" s="13">
        <v>1960</v>
      </c>
    </row>
    <row r="28" spans="1:10" s="10" customFormat="1" ht="25.5" customHeight="1">
      <c r="A28" s="12"/>
      <c r="B28" s="19">
        <v>39785</v>
      </c>
      <c r="C28" s="12" t="s">
        <v>556</v>
      </c>
      <c r="D28" s="12"/>
      <c r="E28" s="11" t="s">
        <v>549</v>
      </c>
      <c r="F28" s="40" t="s">
        <v>521</v>
      </c>
      <c r="G28" s="12" t="s">
        <v>1342</v>
      </c>
      <c r="H28" s="11" t="str">
        <f>LOOKUP(G28,会计科目!$A$2:$A$349,会计科目!$B$2:$B$349)</f>
        <v>原材料—控制仪（上海威达公司）</v>
      </c>
      <c r="I28" s="13">
        <v>41000</v>
      </c>
      <c r="J28" s="13"/>
    </row>
    <row r="29" spans="1:10" s="10" customFormat="1" ht="25.5" customHeight="1">
      <c r="A29" s="12"/>
      <c r="B29" s="19">
        <v>39785</v>
      </c>
      <c r="C29" s="12" t="s">
        <v>556</v>
      </c>
      <c r="D29" s="12"/>
      <c r="E29" s="11" t="s">
        <v>549</v>
      </c>
      <c r="F29" s="40" t="s">
        <v>521</v>
      </c>
      <c r="G29" s="12" t="s">
        <v>1343</v>
      </c>
      <c r="H29" s="11" t="str">
        <f>LOOKUP(G29,会计科目!$A$2:$A$349,会计科目!$B$2:$B$349)</f>
        <v>材料成本差异—控制仪</v>
      </c>
      <c r="I29" s="13">
        <v>5800</v>
      </c>
      <c r="J29" s="13"/>
    </row>
    <row r="30" spans="1:10" s="10" customFormat="1" ht="25.5" customHeight="1">
      <c r="A30" s="12"/>
      <c r="B30" s="19">
        <v>39785</v>
      </c>
      <c r="C30" s="12" t="s">
        <v>556</v>
      </c>
      <c r="D30" s="12"/>
      <c r="E30" s="11" t="s">
        <v>549</v>
      </c>
      <c r="F30" s="40" t="s">
        <v>522</v>
      </c>
      <c r="G30" s="12" t="s">
        <v>1344</v>
      </c>
      <c r="H30" s="11" t="str">
        <f>LOOKUP(G30,会计科目!$A$2:$A$349,会计科目!$B$2:$B$349)</f>
        <v>材料采购—上海威达公司（控制仪）</v>
      </c>
      <c r="I30" s="13"/>
      <c r="J30" s="13">
        <v>46800</v>
      </c>
    </row>
    <row r="31" spans="1:10" s="10" customFormat="1" ht="25.5" customHeight="1">
      <c r="A31" s="12"/>
      <c r="B31" s="19">
        <v>39786</v>
      </c>
      <c r="C31" s="12" t="s">
        <v>561</v>
      </c>
      <c r="D31" s="12" t="s">
        <v>552</v>
      </c>
      <c r="E31" s="11" t="s">
        <v>562</v>
      </c>
      <c r="F31" s="40" t="s">
        <v>521</v>
      </c>
      <c r="G31" s="12" t="s">
        <v>1334</v>
      </c>
      <c r="H31" s="11" t="str">
        <f>LOOKUP(G31,会计科目!$A$2:$A$349,会计科目!$B$2:$B$349)</f>
        <v>银行存款—中国工商银行沈河分理处</v>
      </c>
      <c r="I31" s="13">
        <v>520000</v>
      </c>
      <c r="J31" s="13"/>
    </row>
    <row r="32" spans="1:10" s="10" customFormat="1" ht="25.5" customHeight="1">
      <c r="A32" s="12"/>
      <c r="B32" s="19">
        <v>39786</v>
      </c>
      <c r="C32" s="12" t="s">
        <v>561</v>
      </c>
      <c r="D32" s="12" t="s">
        <v>552</v>
      </c>
      <c r="E32" s="11" t="s">
        <v>562</v>
      </c>
      <c r="F32" s="40" t="s">
        <v>522</v>
      </c>
      <c r="G32" s="12" t="s">
        <v>1345</v>
      </c>
      <c r="H32" s="11" t="str">
        <f>LOOKUP(G32,会计科目!$A$2:$A$349,会计科目!$B$2:$B$349)</f>
        <v>应收账款—大连物产集团</v>
      </c>
      <c r="I32" s="13"/>
      <c r="J32" s="13">
        <v>520000</v>
      </c>
    </row>
    <row r="33" spans="1:10" s="10" customFormat="1" ht="25.5" customHeight="1">
      <c r="A33" s="12"/>
      <c r="B33" s="19">
        <v>39786</v>
      </c>
      <c r="C33" s="12" t="s">
        <v>563</v>
      </c>
      <c r="D33" s="12" t="s">
        <v>556</v>
      </c>
      <c r="E33" s="11" t="s">
        <v>564</v>
      </c>
      <c r="F33" s="40" t="s">
        <v>521</v>
      </c>
      <c r="G33" s="12" t="s">
        <v>1346</v>
      </c>
      <c r="H33" s="11" t="str">
        <f>LOOKUP(G33,会计科目!$A$2:$A$349,会计科目!$B$2:$B$349)</f>
        <v>交易性金融资产—股票（成本）</v>
      </c>
      <c r="I33" s="13">
        <v>50000</v>
      </c>
      <c r="J33" s="13"/>
    </row>
    <row r="34" spans="1:10" s="10" customFormat="1" ht="25.5" customHeight="1">
      <c r="A34" s="12"/>
      <c r="B34" s="19">
        <v>39786</v>
      </c>
      <c r="C34" s="12" t="s">
        <v>563</v>
      </c>
      <c r="D34" s="12" t="s">
        <v>556</v>
      </c>
      <c r="E34" s="11" t="s">
        <v>564</v>
      </c>
      <c r="F34" s="40" t="s">
        <v>521</v>
      </c>
      <c r="G34" s="12" t="s">
        <v>1347</v>
      </c>
      <c r="H34" s="11" t="str">
        <f>LOOKUP(G34,会计科目!$A$2:$A$349,会计科目!$B$2:$B$349)</f>
        <v>应收股利—东软股份公司</v>
      </c>
      <c r="I34" s="13">
        <v>2000</v>
      </c>
      <c r="J34" s="13"/>
    </row>
    <row r="35" spans="1:10" s="10" customFormat="1" ht="25.5" customHeight="1">
      <c r="A35" s="12"/>
      <c r="B35" s="19">
        <v>39786</v>
      </c>
      <c r="C35" s="12" t="s">
        <v>563</v>
      </c>
      <c r="D35" s="12" t="s">
        <v>556</v>
      </c>
      <c r="E35" s="11" t="s">
        <v>564</v>
      </c>
      <c r="F35" s="40" t="s">
        <v>521</v>
      </c>
      <c r="G35" s="12" t="s">
        <v>704</v>
      </c>
      <c r="H35" s="11" t="str">
        <f>LOOKUP(G35,会计科目!$A$2:$A$349,会计科目!$B$2:$B$349)</f>
        <v>投资收益—股票收益</v>
      </c>
      <c r="I35" s="13">
        <v>156</v>
      </c>
      <c r="J35" s="13"/>
    </row>
    <row r="36" spans="1:10" s="10" customFormat="1" ht="25.5" customHeight="1">
      <c r="A36" s="12"/>
      <c r="B36" s="19">
        <v>39786</v>
      </c>
      <c r="C36" s="12" t="s">
        <v>563</v>
      </c>
      <c r="D36" s="12" t="s">
        <v>556</v>
      </c>
      <c r="E36" s="11" t="s">
        <v>564</v>
      </c>
      <c r="F36" s="40" t="s">
        <v>522</v>
      </c>
      <c r="G36" s="12" t="s">
        <v>1348</v>
      </c>
      <c r="H36" s="11" t="str">
        <f>LOOKUP(G36,会计科目!$A$2:$A$349,会计科目!$B$2:$B$349)</f>
        <v>其他货币资金—存出投资款</v>
      </c>
      <c r="I36" s="13"/>
      <c r="J36" s="13">
        <v>52156</v>
      </c>
    </row>
    <row r="37" spans="1:10" s="10" customFormat="1" ht="25.5" customHeight="1">
      <c r="A37" s="12"/>
      <c r="B37" s="19">
        <v>39786</v>
      </c>
      <c r="C37" s="12" t="s">
        <v>569</v>
      </c>
      <c r="D37" s="12"/>
      <c r="E37" s="11" t="s">
        <v>570</v>
      </c>
      <c r="F37" s="40" t="s">
        <v>521</v>
      </c>
      <c r="G37" s="12" t="s">
        <v>1341</v>
      </c>
      <c r="H37" s="11" t="str">
        <f>LOOKUP(G37,会计科目!$A$2:$A$349,会计科目!$B$2:$B$349)</f>
        <v>生产成本—辅助生产成本（动力车间）</v>
      </c>
      <c r="I37" s="13">
        <v>3276.12</v>
      </c>
      <c r="J37" s="13"/>
    </row>
    <row r="38" spans="1:10" s="10" customFormat="1" ht="25.5" customHeight="1">
      <c r="A38" s="12"/>
      <c r="B38" s="19">
        <v>39786</v>
      </c>
      <c r="C38" s="12" t="s">
        <v>569</v>
      </c>
      <c r="D38" s="12"/>
      <c r="E38" s="11" t="s">
        <v>570</v>
      </c>
      <c r="F38" s="40" t="s">
        <v>521</v>
      </c>
      <c r="G38" s="12" t="s">
        <v>1340</v>
      </c>
      <c r="H38" s="11" t="str">
        <f>LOOKUP(G38,会计科目!$A$2:$A$349,会计科目!$B$2:$B$349)</f>
        <v>生产成本—辅助生产成本（运输部门）</v>
      </c>
      <c r="I38" s="13">
        <v>350</v>
      </c>
      <c r="J38" s="13"/>
    </row>
    <row r="39" spans="1:10" s="10" customFormat="1" ht="25.5" customHeight="1">
      <c r="A39" s="12"/>
      <c r="B39" s="19">
        <v>39786</v>
      </c>
      <c r="C39" s="12" t="s">
        <v>569</v>
      </c>
      <c r="D39" s="12"/>
      <c r="E39" s="11" t="s">
        <v>570</v>
      </c>
      <c r="F39" s="40" t="s">
        <v>522</v>
      </c>
      <c r="G39" s="12" t="s">
        <v>571</v>
      </c>
      <c r="H39" s="11" t="str">
        <f>LOOKUP(G39,会计科目!$A$2:$A$349,会计科目!$B$2:$B$349)</f>
        <v>原材料—原煤</v>
      </c>
      <c r="I39" s="13"/>
      <c r="J39" s="13">
        <v>1716.12</v>
      </c>
    </row>
    <row r="40" spans="1:10" s="10" customFormat="1" ht="25.5" customHeight="1">
      <c r="A40" s="12"/>
      <c r="B40" s="19">
        <v>39786</v>
      </c>
      <c r="C40" s="12" t="s">
        <v>569</v>
      </c>
      <c r="D40" s="12"/>
      <c r="E40" s="11" t="s">
        <v>570</v>
      </c>
      <c r="F40" s="40" t="s">
        <v>522</v>
      </c>
      <c r="G40" s="12" t="s">
        <v>1349</v>
      </c>
      <c r="H40" s="11" t="str">
        <f>LOOKUP(G40,会计科目!$A$2:$A$349,会计科目!$B$2:$B$349)</f>
        <v>材料成本差异—铝管（30mm）</v>
      </c>
      <c r="I40" s="13"/>
      <c r="J40" s="13">
        <v>350</v>
      </c>
    </row>
    <row r="41" spans="1:10" s="10" customFormat="1" ht="25.5" customHeight="1">
      <c r="A41" s="12"/>
      <c r="B41" s="19">
        <v>39786</v>
      </c>
      <c r="C41" s="12" t="s">
        <v>569</v>
      </c>
      <c r="D41" s="12"/>
      <c r="E41" s="11" t="s">
        <v>570</v>
      </c>
      <c r="F41" s="40" t="s">
        <v>522</v>
      </c>
      <c r="G41" s="12" t="s">
        <v>467</v>
      </c>
      <c r="H41" s="11" t="str">
        <f>LOOKUP(G41,会计科目!$A$2:$A$349,会计科目!$B$2:$B$349)</f>
        <v>周转材料—低值易耗品（一般工具）</v>
      </c>
      <c r="I41" s="13"/>
      <c r="J41" s="13">
        <v>1560</v>
      </c>
    </row>
    <row r="42" spans="1:10" s="10" customFormat="1" ht="25.5" customHeight="1">
      <c r="A42" s="12"/>
      <c r="B42" s="19">
        <v>39786</v>
      </c>
      <c r="C42" s="12" t="s">
        <v>572</v>
      </c>
      <c r="D42" s="12"/>
      <c r="E42" s="11" t="s">
        <v>570</v>
      </c>
      <c r="F42" s="40" t="s">
        <v>521</v>
      </c>
      <c r="G42" s="12" t="s">
        <v>328</v>
      </c>
      <c r="H42" s="11" t="str">
        <f>LOOKUP(G42,会计科目!$A$2:$A$349,会计科目!$B$2:$B$349)</f>
        <v>生产成本—基本生产成本（镀膜机DH—5）</v>
      </c>
      <c r="I42" s="13">
        <v>54000</v>
      </c>
      <c r="J42" s="13"/>
    </row>
    <row r="43" spans="1:10" s="10" customFormat="1" ht="25.5" customHeight="1">
      <c r="A43" s="12"/>
      <c r="B43" s="19">
        <v>39786</v>
      </c>
      <c r="C43" s="12" t="s">
        <v>572</v>
      </c>
      <c r="D43" s="12"/>
      <c r="E43" s="11" t="s">
        <v>570</v>
      </c>
      <c r="F43" s="40" t="s">
        <v>521</v>
      </c>
      <c r="G43" s="12" t="s">
        <v>329</v>
      </c>
      <c r="H43" s="11" t="str">
        <f>LOOKUP(G43,会计科目!$A$2:$A$349,会计科目!$B$2:$B$349)</f>
        <v>生产成本—基本生产成本（镀膜机DH—6）</v>
      </c>
      <c r="I43" s="13">
        <v>12000</v>
      </c>
      <c r="J43" s="13"/>
    </row>
    <row r="44" spans="1:10" s="10" customFormat="1" ht="25.5" customHeight="1">
      <c r="A44" s="12"/>
      <c r="B44" s="19">
        <v>39786</v>
      </c>
      <c r="C44" s="12" t="s">
        <v>572</v>
      </c>
      <c r="D44" s="12"/>
      <c r="E44" s="11" t="s">
        <v>570</v>
      </c>
      <c r="F44" s="40" t="s">
        <v>522</v>
      </c>
      <c r="G44" s="12" t="s">
        <v>577</v>
      </c>
      <c r="H44" s="11" t="str">
        <f>LOOKUP(G44,会计科目!$A$2:$A$349,会计科目!$B$2:$B$349)</f>
        <v>原材料—真空泵</v>
      </c>
      <c r="I44" s="13"/>
      <c r="J44" s="13">
        <v>54000</v>
      </c>
    </row>
    <row r="45" spans="1:10" s="10" customFormat="1" ht="25.5" customHeight="1">
      <c r="A45" s="12"/>
      <c r="B45" s="19">
        <v>39786</v>
      </c>
      <c r="C45" s="12" t="s">
        <v>572</v>
      </c>
      <c r="D45" s="12"/>
      <c r="E45" s="11" t="s">
        <v>570</v>
      </c>
      <c r="F45" s="40" t="s">
        <v>522</v>
      </c>
      <c r="G45" s="12" t="s">
        <v>520</v>
      </c>
      <c r="H45" s="11" t="str">
        <f>LOOKUP(G45,会计科目!$A$2:$A$349,会计科目!$B$2:$B$349)</f>
        <v>原材料—减压器</v>
      </c>
      <c r="I45" s="13"/>
      <c r="J45" s="13">
        <v>12000</v>
      </c>
    </row>
    <row r="46" spans="1:10" s="10" customFormat="1" ht="25.5" customHeight="1">
      <c r="A46" s="12"/>
      <c r="B46" s="19">
        <v>39786</v>
      </c>
      <c r="C46" s="12" t="s">
        <v>578</v>
      </c>
      <c r="D46" s="12" t="s">
        <v>561</v>
      </c>
      <c r="E46" s="11" t="s">
        <v>562</v>
      </c>
      <c r="F46" s="40" t="s">
        <v>521</v>
      </c>
      <c r="G46" s="12" t="s">
        <v>528</v>
      </c>
      <c r="H46" s="11" t="str">
        <f>LOOKUP(G46,会计科目!$A$2:$A$349,会计科目!$B$2:$B$349)</f>
        <v>库存现金</v>
      </c>
      <c r="I46" s="13">
        <v>1775</v>
      </c>
      <c r="J46" s="13"/>
    </row>
    <row r="47" spans="1:10" s="10" customFormat="1" ht="25.5" customHeight="1">
      <c r="A47" s="12"/>
      <c r="B47" s="19">
        <v>39786</v>
      </c>
      <c r="C47" s="12" t="s">
        <v>578</v>
      </c>
      <c r="D47" s="12" t="s">
        <v>561</v>
      </c>
      <c r="E47" s="11" t="s">
        <v>562</v>
      </c>
      <c r="F47" s="40" t="s">
        <v>522</v>
      </c>
      <c r="G47" s="12" t="s">
        <v>579</v>
      </c>
      <c r="H47" s="11" t="str">
        <f>LOOKUP(G47,会计科目!$A$2:$A$349,会计科目!$B$2:$B$349)</f>
        <v>应收账款—沈阳永芯钟表厂</v>
      </c>
      <c r="I47" s="13"/>
      <c r="J47" s="13">
        <v>1775</v>
      </c>
    </row>
    <row r="48" spans="1:10" s="10" customFormat="1" ht="25.5" customHeight="1">
      <c r="A48" s="12"/>
      <c r="B48" s="19">
        <v>39786</v>
      </c>
      <c r="C48" s="12" t="s">
        <v>580</v>
      </c>
      <c r="D48" s="12" t="s">
        <v>563</v>
      </c>
      <c r="E48" s="11" t="s">
        <v>581</v>
      </c>
      <c r="F48" s="40" t="s">
        <v>521</v>
      </c>
      <c r="G48" s="12" t="s">
        <v>525</v>
      </c>
      <c r="H48" s="11" t="str">
        <f>LOOKUP(G48,会计科目!$A$2:$A$349,会计科目!$B$2:$B$349)</f>
        <v>银行存款—中国工商银行沈河分理处</v>
      </c>
      <c r="I48" s="13">
        <v>1775</v>
      </c>
      <c r="J48" s="13"/>
    </row>
    <row r="49" spans="1:10" s="10" customFormat="1" ht="25.5" customHeight="1">
      <c r="A49" s="12"/>
      <c r="B49" s="19">
        <v>39786</v>
      </c>
      <c r="C49" s="12" t="s">
        <v>580</v>
      </c>
      <c r="D49" s="12" t="s">
        <v>563</v>
      </c>
      <c r="E49" s="11" t="s">
        <v>581</v>
      </c>
      <c r="F49" s="40" t="s">
        <v>522</v>
      </c>
      <c r="G49" s="12" t="s">
        <v>528</v>
      </c>
      <c r="H49" s="11" t="str">
        <f>LOOKUP(G49,会计科目!$A$2:$A$349,会计科目!$B$2:$B$349)</f>
        <v>库存现金</v>
      </c>
      <c r="I49" s="13"/>
      <c r="J49" s="13">
        <v>1775</v>
      </c>
    </row>
    <row r="50" spans="1:10" s="10" customFormat="1" ht="25.5" customHeight="1">
      <c r="A50" s="12"/>
      <c r="B50" s="19">
        <v>39787</v>
      </c>
      <c r="C50" s="12" t="s">
        <v>585</v>
      </c>
      <c r="D50" s="12" t="s">
        <v>568</v>
      </c>
      <c r="E50" s="11" t="s">
        <v>583</v>
      </c>
      <c r="F50" s="40" t="s">
        <v>521</v>
      </c>
      <c r="G50" s="12" t="s">
        <v>89</v>
      </c>
      <c r="H50" s="11" t="str">
        <f>LOOKUP(G50,会计科目!$A$2:$A$349,会计科目!$B$2:$B$349)</f>
        <v>材料采购—鞍山钢铁公司（不锈钢板14m/m）</v>
      </c>
      <c r="I50" s="13">
        <v>8973</v>
      </c>
      <c r="J50" s="13"/>
    </row>
    <row r="51" spans="1:10" s="10" customFormat="1" ht="25.5" customHeight="1">
      <c r="A51" s="12"/>
      <c r="B51" s="19">
        <v>39787</v>
      </c>
      <c r="C51" s="12" t="s">
        <v>585</v>
      </c>
      <c r="D51" s="12" t="s">
        <v>568</v>
      </c>
      <c r="E51" s="11" t="s">
        <v>583</v>
      </c>
      <c r="F51" s="40" t="s">
        <v>521</v>
      </c>
      <c r="G51" s="12" t="s">
        <v>531</v>
      </c>
      <c r="H51" s="11" t="str">
        <f>LOOKUP(G51,会计科目!$A$2:$A$349,会计科目!$B$2:$B$349)</f>
        <v>应交税费—增值税（进项税额）</v>
      </c>
      <c r="I51" s="13">
        <v>1489.2</v>
      </c>
      <c r="J51" s="13"/>
    </row>
    <row r="52" spans="1:10" s="10" customFormat="1" ht="25.5" customHeight="1">
      <c r="A52" s="12"/>
      <c r="B52" s="19">
        <v>39787</v>
      </c>
      <c r="C52" s="12" t="s">
        <v>585</v>
      </c>
      <c r="D52" s="12" t="s">
        <v>568</v>
      </c>
      <c r="E52" s="11" t="s">
        <v>583</v>
      </c>
      <c r="F52" s="40" t="s">
        <v>522</v>
      </c>
      <c r="G52" s="12" t="s">
        <v>190</v>
      </c>
      <c r="H52" s="11" t="str">
        <f>LOOKUP(G52,会计科目!$A$2:$A$349,会计科目!$B$2:$B$349)</f>
        <v>应付账款—北京汉泰集团公司</v>
      </c>
      <c r="I52" s="13"/>
      <c r="J52" s="13">
        <v>10249.200000000001</v>
      </c>
    </row>
    <row r="53" spans="1:10" s="10" customFormat="1" ht="25.5" customHeight="1">
      <c r="A53" s="12"/>
      <c r="B53" s="19">
        <v>39787</v>
      </c>
      <c r="C53" s="12" t="s">
        <v>585</v>
      </c>
      <c r="D53" s="12" t="s">
        <v>568</v>
      </c>
      <c r="E53" s="11" t="s">
        <v>583</v>
      </c>
      <c r="F53" s="40" t="s">
        <v>522</v>
      </c>
      <c r="G53" s="12" t="s">
        <v>528</v>
      </c>
      <c r="H53" s="11" t="str">
        <f>LOOKUP(G53,会计科目!$A$2:$A$349,会计科目!$B$2:$B$349)</f>
        <v>库存现金</v>
      </c>
      <c r="I53" s="13"/>
      <c r="J53" s="13">
        <v>213</v>
      </c>
    </row>
    <row r="54" spans="1:10" s="10" customFormat="1" ht="25.5" customHeight="1">
      <c r="A54" s="12"/>
      <c r="B54" s="19">
        <v>39787</v>
      </c>
      <c r="C54" s="12" t="s">
        <v>586</v>
      </c>
      <c r="D54" s="12" t="s">
        <v>568</v>
      </c>
      <c r="E54" s="11" t="s">
        <v>549</v>
      </c>
      <c r="F54" s="40" t="s">
        <v>521</v>
      </c>
      <c r="G54" s="12" t="s">
        <v>520</v>
      </c>
      <c r="H54" s="11" t="str">
        <f>LOOKUP(G54,会计科目!$A$2:$A$349,会计科目!$B$2:$B$349)</f>
        <v>原材料—减压器</v>
      </c>
      <c r="I54" s="13">
        <v>9000</v>
      </c>
      <c r="J54" s="13"/>
    </row>
    <row r="55" spans="1:10" s="10" customFormat="1" ht="25.5" customHeight="1">
      <c r="A55" s="12"/>
      <c r="B55" s="19">
        <v>39787</v>
      </c>
      <c r="C55" s="12" t="s">
        <v>586</v>
      </c>
      <c r="D55" s="12" t="s">
        <v>568</v>
      </c>
      <c r="E55" s="11" t="s">
        <v>549</v>
      </c>
      <c r="F55" s="40" t="s">
        <v>522</v>
      </c>
      <c r="G55" s="12" t="s">
        <v>89</v>
      </c>
      <c r="H55" s="11" t="str">
        <f>LOOKUP(G55,会计科目!$A$2:$A$349,会计科目!$B$2:$B$349)</f>
        <v>材料采购—鞍山钢铁公司（不锈钢板14m/m）</v>
      </c>
      <c r="I55" s="13"/>
      <c r="J55" s="13">
        <v>8973</v>
      </c>
    </row>
    <row r="56" spans="1:10" s="10" customFormat="1" ht="25.5" customHeight="1">
      <c r="A56" s="12"/>
      <c r="B56" s="19">
        <v>39787</v>
      </c>
      <c r="C56" s="12" t="s">
        <v>586</v>
      </c>
      <c r="D56" s="12" t="s">
        <v>568</v>
      </c>
      <c r="E56" s="11" t="s">
        <v>549</v>
      </c>
      <c r="F56" s="40" t="s">
        <v>522</v>
      </c>
      <c r="G56" s="12" t="s">
        <v>498</v>
      </c>
      <c r="H56" s="11" t="str">
        <f>LOOKUP(G56,会计科目!$A$2:$A$349,会计科目!$B$2:$B$349)</f>
        <v>材料成本差异—减压器</v>
      </c>
      <c r="I56" s="13"/>
      <c r="J56" s="13">
        <v>27</v>
      </c>
    </row>
    <row r="57" spans="1:10" s="10" customFormat="1" ht="25.5" customHeight="1">
      <c r="A57" s="12"/>
      <c r="B57" s="19">
        <v>39787</v>
      </c>
      <c r="C57" s="12" t="s">
        <v>587</v>
      </c>
      <c r="D57" s="12" t="s">
        <v>578</v>
      </c>
      <c r="E57" s="11" t="s">
        <v>588</v>
      </c>
      <c r="F57" s="40" t="s">
        <v>521</v>
      </c>
      <c r="G57" s="12" t="s">
        <v>378</v>
      </c>
      <c r="H57" s="11" t="str">
        <f>LOOKUP(G57,会计科目!$A$2:$A$349,会计科目!$B$2:$B$349)</f>
        <v>管理费用—交通费</v>
      </c>
      <c r="I57" s="13">
        <v>600</v>
      </c>
      <c r="J57" s="13"/>
    </row>
    <row r="58" spans="1:10" s="10" customFormat="1" ht="25.5" customHeight="1">
      <c r="A58" s="12"/>
      <c r="B58" s="19">
        <v>39787</v>
      </c>
      <c r="C58" s="12" t="s">
        <v>587</v>
      </c>
      <c r="D58" s="12" t="s">
        <v>578</v>
      </c>
      <c r="E58" s="11" t="s">
        <v>588</v>
      </c>
      <c r="F58" s="40" t="s">
        <v>522</v>
      </c>
      <c r="G58" s="12" t="s">
        <v>528</v>
      </c>
      <c r="H58" s="11" t="str">
        <f>LOOKUP(G58,会计科目!$A$2:$A$349,会计科目!$B$2:$B$349)</f>
        <v>库存现金</v>
      </c>
      <c r="I58" s="13"/>
      <c r="J58" s="13">
        <v>600</v>
      </c>
    </row>
    <row r="59" spans="1:10" s="10" customFormat="1" ht="25.5" customHeight="1">
      <c r="A59" s="12"/>
      <c r="B59" s="19">
        <v>39787</v>
      </c>
      <c r="C59" s="12" t="s">
        <v>589</v>
      </c>
      <c r="D59" s="12"/>
      <c r="E59" s="11" t="s">
        <v>590</v>
      </c>
      <c r="F59" s="40" t="s">
        <v>521</v>
      </c>
      <c r="G59" s="12" t="s">
        <v>364</v>
      </c>
      <c r="H59" s="11" t="str">
        <f>LOOKUP(G59,会计科目!$A$2:$A$349,会计科目!$B$2:$B$349)</f>
        <v>销售费用—材料费</v>
      </c>
      <c r="I59" s="13">
        <v>4424</v>
      </c>
      <c r="J59" s="13"/>
    </row>
    <row r="60" spans="1:10" s="10" customFormat="1" ht="25.5" customHeight="1">
      <c r="A60" s="12"/>
      <c r="B60" s="19">
        <v>39787</v>
      </c>
      <c r="C60" s="12" t="s">
        <v>589</v>
      </c>
      <c r="D60" s="12"/>
      <c r="E60" s="11" t="s">
        <v>590</v>
      </c>
      <c r="F60" s="40" t="s">
        <v>521</v>
      </c>
      <c r="G60" s="12" t="s">
        <v>354</v>
      </c>
      <c r="H60" s="11" t="str">
        <f>LOOKUP(G60,会计科目!$A$2:$A$349,会计科目!$B$2:$B$349)</f>
        <v>制造费用—材料费</v>
      </c>
      <c r="I60" s="13">
        <v>476</v>
      </c>
      <c r="J60" s="13"/>
    </row>
    <row r="61" spans="1:10" s="10" customFormat="1" ht="25.5" customHeight="1">
      <c r="A61" s="12"/>
      <c r="B61" s="19">
        <v>39787</v>
      </c>
      <c r="C61" s="12" t="s">
        <v>589</v>
      </c>
      <c r="D61" s="12"/>
      <c r="E61" s="11" t="s">
        <v>590</v>
      </c>
      <c r="F61" s="40" t="s">
        <v>521</v>
      </c>
      <c r="G61" s="12" t="s">
        <v>384</v>
      </c>
      <c r="H61" s="11" t="str">
        <f>LOOKUP(G61,会计科目!$A$2:$A$349,会计科目!$B$2:$B$349)</f>
        <v>管理费用—材料费</v>
      </c>
      <c r="I61" s="13">
        <v>952</v>
      </c>
      <c r="J61" s="13"/>
    </row>
    <row r="62" spans="1:10" s="10" customFormat="1" ht="25.5" customHeight="1">
      <c r="A62" s="12"/>
      <c r="B62" s="19">
        <v>39787</v>
      </c>
      <c r="C62" s="12" t="s">
        <v>589</v>
      </c>
      <c r="D62" s="12"/>
      <c r="E62" s="11" t="s">
        <v>590</v>
      </c>
      <c r="F62" s="40" t="s">
        <v>521</v>
      </c>
      <c r="G62" s="12" t="s">
        <v>555</v>
      </c>
      <c r="H62" s="11" t="str">
        <f>LOOKUP(G62,会计科目!$A$2:$A$349,会计科目!$B$2:$B$349)</f>
        <v>生产成本—辅助生产成本（运输部门）</v>
      </c>
      <c r="I62" s="13">
        <v>476</v>
      </c>
      <c r="J62" s="13"/>
    </row>
    <row r="63" spans="1:10" s="10" customFormat="1" ht="25.5" customHeight="1">
      <c r="A63" s="12"/>
      <c r="B63" s="19">
        <v>39787</v>
      </c>
      <c r="C63" s="12" t="s">
        <v>589</v>
      </c>
      <c r="D63" s="12"/>
      <c r="E63" s="11" t="s">
        <v>590</v>
      </c>
      <c r="F63" s="40" t="s">
        <v>522</v>
      </c>
      <c r="G63" s="12" t="s">
        <v>592</v>
      </c>
      <c r="H63" s="11" t="str">
        <f>LOOKUP(G63,会计科目!$A$2:$A$349,会计科目!$B$2:$B$349)</f>
        <v>原材料—不锈钢板（14m/m）</v>
      </c>
      <c r="I63" s="13"/>
      <c r="J63" s="13">
        <v>3948</v>
      </c>
    </row>
    <row r="64" spans="1:10" s="10" customFormat="1" ht="25.5" customHeight="1">
      <c r="A64" s="12"/>
      <c r="B64" s="19">
        <v>39787</v>
      </c>
      <c r="C64" s="12" t="s">
        <v>589</v>
      </c>
      <c r="D64" s="12"/>
      <c r="E64" s="11" t="s">
        <v>590</v>
      </c>
      <c r="F64" s="40" t="s">
        <v>522</v>
      </c>
      <c r="G64" s="12" t="s">
        <v>591</v>
      </c>
      <c r="H64" s="11" t="str">
        <f>LOOKUP(G64,会计科目!$A$2:$A$349,会计科目!$B$2:$B$349)</f>
        <v>周转材料—低值易耗品（管理用具）</v>
      </c>
      <c r="I64" s="13"/>
      <c r="J64" s="13">
        <v>2380</v>
      </c>
    </row>
    <row r="65" spans="1:10" s="10" customFormat="1" ht="25.5" customHeight="1">
      <c r="A65" s="12"/>
      <c r="B65" s="19">
        <v>39787</v>
      </c>
      <c r="C65" s="12" t="s">
        <v>593</v>
      </c>
      <c r="D65" s="12" t="s">
        <v>580</v>
      </c>
      <c r="E65" s="11" t="s">
        <v>594</v>
      </c>
      <c r="F65" s="40" t="s">
        <v>521</v>
      </c>
      <c r="G65" s="12" t="s">
        <v>393</v>
      </c>
      <c r="H65" s="11" t="str">
        <f>LOOKUP(G65,会计科目!$A$2:$A$349,会计科目!$B$2:$B$349)</f>
        <v>财务费用—手续费</v>
      </c>
      <c r="I65" s="13">
        <v>60</v>
      </c>
      <c r="J65" s="13"/>
    </row>
    <row r="66" spans="1:10" s="10" customFormat="1" ht="25.5" customHeight="1">
      <c r="A66" s="12"/>
      <c r="B66" s="19">
        <v>39787</v>
      </c>
      <c r="C66" s="12" t="s">
        <v>593</v>
      </c>
      <c r="D66" s="12" t="s">
        <v>580</v>
      </c>
      <c r="E66" s="11" t="s">
        <v>594</v>
      </c>
      <c r="F66" s="40" t="s">
        <v>522</v>
      </c>
      <c r="G66" s="12" t="s">
        <v>525</v>
      </c>
      <c r="H66" s="11" t="str">
        <f>LOOKUP(G66,会计科目!$A$2:$A$349,会计科目!$B$2:$B$349)</f>
        <v>银行存款—中国工商银行沈河分理处</v>
      </c>
      <c r="I66" s="13"/>
      <c r="J66" s="13">
        <v>60</v>
      </c>
    </row>
    <row r="67" spans="1:10" s="10" customFormat="1" ht="25.5" customHeight="1">
      <c r="A67" s="12"/>
      <c r="B67" s="19">
        <v>39787</v>
      </c>
      <c r="C67" s="12" t="s">
        <v>595</v>
      </c>
      <c r="D67" s="12" t="s">
        <v>582</v>
      </c>
      <c r="E67" s="11" t="s">
        <v>596</v>
      </c>
      <c r="F67" s="40" t="s">
        <v>521</v>
      </c>
      <c r="G67" s="12" t="s">
        <v>414</v>
      </c>
      <c r="H67" s="11" t="str">
        <f>LOOKUP(G67,会计科目!$A$2:$A$349,会计科目!$B$2:$B$349)</f>
        <v>固定资产—运输部门（运输设备）</v>
      </c>
      <c r="I67" s="13">
        <v>126000</v>
      </c>
      <c r="J67" s="13"/>
    </row>
    <row r="68" spans="1:10" s="10" customFormat="1" ht="25.5" customHeight="1">
      <c r="A68" s="12"/>
      <c r="B68" s="19">
        <v>39787</v>
      </c>
      <c r="C68" s="12" t="s">
        <v>595</v>
      </c>
      <c r="D68" s="12" t="s">
        <v>582</v>
      </c>
      <c r="E68" s="11" t="s">
        <v>596</v>
      </c>
      <c r="F68" s="40" t="s">
        <v>521</v>
      </c>
      <c r="G68" s="12" t="s">
        <v>531</v>
      </c>
      <c r="H68" s="11" t="str">
        <f>LOOKUP(G68,会计科目!$A$2:$A$349,会计科目!$B$2:$B$349)</f>
        <v>应交税费—增值税（进项税额）</v>
      </c>
      <c r="I68" s="13">
        <v>21420</v>
      </c>
      <c r="J68" s="13"/>
    </row>
    <row r="69" spans="1:10" s="10" customFormat="1" ht="25.5" customHeight="1">
      <c r="A69" s="12"/>
      <c r="B69" s="19">
        <v>39787</v>
      </c>
      <c r="C69" s="12" t="s">
        <v>595</v>
      </c>
      <c r="D69" s="12" t="s">
        <v>582</v>
      </c>
      <c r="E69" s="11" t="s">
        <v>596</v>
      </c>
      <c r="F69" s="40" t="s">
        <v>522</v>
      </c>
      <c r="G69" s="12" t="s">
        <v>525</v>
      </c>
      <c r="H69" s="11" t="str">
        <f>LOOKUP(G69,会计科目!$A$2:$A$349,会计科目!$B$2:$B$349)</f>
        <v>银行存款—中国工商银行沈河分理处</v>
      </c>
      <c r="I69" s="13"/>
      <c r="J69" s="13">
        <v>147420</v>
      </c>
    </row>
    <row r="70" spans="1:10" s="10" customFormat="1" ht="25.5" customHeight="1">
      <c r="A70" s="12"/>
      <c r="B70" s="19">
        <v>39788</v>
      </c>
      <c r="C70" s="12" t="s">
        <v>613</v>
      </c>
      <c r="D70" s="12" t="s">
        <v>597</v>
      </c>
      <c r="E70" s="11" t="s">
        <v>562</v>
      </c>
      <c r="F70" s="40" t="s">
        <v>521</v>
      </c>
      <c r="G70" s="12" t="s">
        <v>525</v>
      </c>
      <c r="H70" s="11" t="str">
        <f>LOOKUP(G70,会计科目!$A$2:$A$349,会计科目!$B$2:$B$349)</f>
        <v>银行存款—中国工商银行沈河分理处</v>
      </c>
      <c r="I70" s="13">
        <v>42960</v>
      </c>
      <c r="J70" s="13"/>
    </row>
    <row r="71" spans="1:10" s="10" customFormat="1" ht="25.5" customHeight="1">
      <c r="A71" s="12"/>
      <c r="B71" s="19">
        <v>39788</v>
      </c>
      <c r="C71" s="12" t="s">
        <v>612</v>
      </c>
      <c r="D71" s="12" t="s">
        <v>597</v>
      </c>
      <c r="E71" s="11" t="s">
        <v>562</v>
      </c>
      <c r="F71" s="40" t="s">
        <v>521</v>
      </c>
      <c r="G71" s="12" t="s">
        <v>598</v>
      </c>
      <c r="H71" s="11" t="str">
        <f>LOOKUP(G71,会计科目!$A$2:$A$349,会计科目!$B$2:$B$349)</f>
        <v>应收账款—武汉弘毅公司</v>
      </c>
      <c r="I71" s="13">
        <v>459672</v>
      </c>
      <c r="J71" s="13"/>
    </row>
    <row r="72" spans="1:10" s="10" customFormat="1" ht="25.5" customHeight="1">
      <c r="A72" s="12"/>
      <c r="B72" s="19">
        <v>39788</v>
      </c>
      <c r="C72" s="12" t="s">
        <v>612</v>
      </c>
      <c r="D72" s="12" t="s">
        <v>597</v>
      </c>
      <c r="E72" s="11" t="s">
        <v>562</v>
      </c>
      <c r="F72" s="40" t="s">
        <v>522</v>
      </c>
      <c r="G72" s="12" t="s">
        <v>601</v>
      </c>
      <c r="H72" s="11" t="str">
        <f>LOOKUP(G72,会计科目!$A$2:$A$349,会计科目!$B$2:$B$349)</f>
        <v>主营业务收入</v>
      </c>
      <c r="I72" s="13"/>
      <c r="J72" s="13">
        <v>429600</v>
      </c>
    </row>
    <row r="73" spans="1:10" s="10" customFormat="1" ht="25.5" customHeight="1">
      <c r="A73" s="12"/>
      <c r="B73" s="19">
        <v>39788</v>
      </c>
      <c r="C73" s="12" t="s">
        <v>612</v>
      </c>
      <c r="D73" s="12" t="s">
        <v>597</v>
      </c>
      <c r="E73" s="11" t="s">
        <v>562</v>
      </c>
      <c r="F73" s="40" t="s">
        <v>522</v>
      </c>
      <c r="G73" s="12" t="s">
        <v>429</v>
      </c>
      <c r="H73" s="11" t="str">
        <f>LOOKUP(G73,会计科目!$A$2:$A$349,会计科目!$B$2:$B$349)</f>
        <v>应交税费—增值税（销项税额）</v>
      </c>
      <c r="I73" s="13"/>
      <c r="J73" s="13">
        <v>73032</v>
      </c>
    </row>
    <row r="74" spans="1:10" s="10" customFormat="1" ht="25.5" customHeight="1">
      <c r="A74" s="12"/>
      <c r="B74" s="19">
        <v>39788</v>
      </c>
      <c r="C74" s="12" t="s">
        <v>615</v>
      </c>
      <c r="D74" s="12"/>
      <c r="E74" s="11" t="s">
        <v>602</v>
      </c>
      <c r="F74" s="40" t="s">
        <v>521</v>
      </c>
      <c r="G74" s="12" t="s">
        <v>603</v>
      </c>
      <c r="H74" s="11" t="str">
        <f>LOOKUP(G74,会计科目!$A$2:$A$349,会计科目!$B$2:$B$349)</f>
        <v>主营业务成本—镀膜机（DH-3）</v>
      </c>
      <c r="I74" s="13">
        <v>343681.02</v>
      </c>
      <c r="J74" s="13"/>
    </row>
    <row r="75" spans="1:10" s="10" customFormat="1" ht="25.5" customHeight="1">
      <c r="A75" s="12"/>
      <c r="B75" s="19">
        <v>39788</v>
      </c>
      <c r="C75" s="12" t="s">
        <v>614</v>
      </c>
      <c r="D75" s="12"/>
      <c r="E75" s="11" t="s">
        <v>602</v>
      </c>
      <c r="F75" s="40" t="s">
        <v>522</v>
      </c>
      <c r="G75" s="12" t="s">
        <v>604</v>
      </c>
      <c r="H75" s="11" t="str">
        <f>LOOKUP(G75,会计科目!$A$2:$A$349,会计科目!$B$2:$B$349)</f>
        <v>发出商品—武汉弘毅公司</v>
      </c>
      <c r="I75" s="13"/>
      <c r="J75" s="13">
        <v>343681.02</v>
      </c>
    </row>
    <row r="76" spans="1:10" s="10" customFormat="1" ht="25.5" customHeight="1">
      <c r="A76" s="12"/>
      <c r="B76" s="19">
        <v>39788</v>
      </c>
      <c r="C76" s="12" t="s">
        <v>605</v>
      </c>
      <c r="D76" s="12" t="s">
        <v>607</v>
      </c>
      <c r="E76" s="11" t="s">
        <v>606</v>
      </c>
      <c r="F76" s="40" t="s">
        <v>521</v>
      </c>
      <c r="G76" s="12" t="s">
        <v>525</v>
      </c>
      <c r="H76" s="11" t="str">
        <f>LOOKUP(G76,会计科目!$A$2:$A$349,会计科目!$B$2:$B$349)</f>
        <v>银行存款—中国工商银行沈河分理处</v>
      </c>
      <c r="I76" s="13">
        <v>90000</v>
      </c>
      <c r="J76" s="13"/>
    </row>
    <row r="77" spans="1:10" s="10" customFormat="1" ht="25.5" customHeight="1">
      <c r="A77" s="12"/>
      <c r="B77" s="19">
        <v>39788</v>
      </c>
      <c r="C77" s="12" t="s">
        <v>605</v>
      </c>
      <c r="D77" s="12" t="s">
        <v>607</v>
      </c>
      <c r="E77" s="11" t="s">
        <v>606</v>
      </c>
      <c r="F77" s="40" t="s">
        <v>522</v>
      </c>
      <c r="G77" s="12" t="s">
        <v>608</v>
      </c>
      <c r="H77" s="11" t="str">
        <f>LOOKUP(G77,会计科目!$A$2:$A$349,会计科目!$B$2:$B$349)</f>
        <v>应收票据—北京太阳公司</v>
      </c>
      <c r="I77" s="13"/>
      <c r="J77" s="13">
        <v>90000</v>
      </c>
    </row>
    <row r="78" spans="1:10" s="10" customFormat="1" ht="25.5" customHeight="1">
      <c r="A78" s="12"/>
      <c r="B78" s="19">
        <v>39788</v>
      </c>
      <c r="C78" s="12" t="s">
        <v>609</v>
      </c>
      <c r="D78" s="12" t="s">
        <v>610</v>
      </c>
      <c r="E78" s="11" t="s">
        <v>611</v>
      </c>
      <c r="F78" s="40" t="s">
        <v>521</v>
      </c>
      <c r="G78" s="12" t="s">
        <v>378</v>
      </c>
      <c r="H78" s="11" t="str">
        <f>LOOKUP(G78,会计科目!$A$2:$A$349,会计科目!$B$2:$B$349)</f>
        <v>管理费用—交通费</v>
      </c>
      <c r="I78" s="13">
        <v>587</v>
      </c>
      <c r="J78" s="13"/>
    </row>
    <row r="79" spans="1:10" s="10" customFormat="1" ht="25.5" customHeight="1">
      <c r="A79" s="12"/>
      <c r="B79" s="19">
        <v>39788</v>
      </c>
      <c r="C79" s="12" t="s">
        <v>609</v>
      </c>
      <c r="D79" s="12" t="s">
        <v>610</v>
      </c>
      <c r="E79" s="11" t="s">
        <v>611</v>
      </c>
      <c r="F79" s="40" t="s">
        <v>522</v>
      </c>
      <c r="G79" s="12" t="s">
        <v>528</v>
      </c>
      <c r="H79" s="11" t="str">
        <f>LOOKUP(G79,会计科目!$A$2:$A$349,会计科目!$B$2:$B$349)</f>
        <v>库存现金</v>
      </c>
      <c r="I79" s="13"/>
      <c r="J79" s="13">
        <v>587</v>
      </c>
    </row>
    <row r="80" spans="1:10" s="10" customFormat="1" ht="25.5" customHeight="1">
      <c r="A80" s="12"/>
      <c r="B80" s="19">
        <v>39788</v>
      </c>
      <c r="C80" s="12" t="s">
        <v>616</v>
      </c>
      <c r="D80" s="12" t="s">
        <v>617</v>
      </c>
      <c r="E80" s="11" t="s">
        <v>618</v>
      </c>
      <c r="F80" s="40" t="s">
        <v>521</v>
      </c>
      <c r="G80" s="12" t="s">
        <v>619</v>
      </c>
      <c r="H80" s="11" t="str">
        <f>LOOKUP(G80,会计科目!$A$2:$A$349,会计科目!$B$2:$B$349)</f>
        <v>委托加工物资—电镀件</v>
      </c>
      <c r="I80" s="13">
        <v>15000</v>
      </c>
      <c r="J80" s="13"/>
    </row>
    <row r="81" spans="1:10" s="10" customFormat="1" ht="25.5" customHeight="1">
      <c r="A81" s="12"/>
      <c r="B81" s="19">
        <v>39788</v>
      </c>
      <c r="C81" s="12" t="s">
        <v>616</v>
      </c>
      <c r="D81" s="12" t="s">
        <v>617</v>
      </c>
      <c r="E81" s="11" t="s">
        <v>618</v>
      </c>
      <c r="F81" s="40" t="s">
        <v>521</v>
      </c>
      <c r="G81" s="12" t="s">
        <v>531</v>
      </c>
      <c r="H81" s="11" t="str">
        <f>LOOKUP(G81,会计科目!$A$2:$A$349,会计科目!$B$2:$B$349)</f>
        <v>应交税费—增值税（进项税额）</v>
      </c>
      <c r="I81" s="13">
        <v>2550</v>
      </c>
      <c r="J81" s="13"/>
    </row>
    <row r="82" spans="1:10" s="10" customFormat="1" ht="25.5" customHeight="1">
      <c r="A82" s="12"/>
      <c r="B82" s="19">
        <v>39788</v>
      </c>
      <c r="C82" s="12" t="s">
        <v>616</v>
      </c>
      <c r="D82" s="12" t="s">
        <v>617</v>
      </c>
      <c r="E82" s="11" t="s">
        <v>618</v>
      </c>
      <c r="F82" s="40" t="s">
        <v>522</v>
      </c>
      <c r="G82" s="12" t="s">
        <v>525</v>
      </c>
      <c r="H82" s="11" t="str">
        <f>LOOKUP(G82,会计科目!$A$2:$A$349,会计科目!$B$2:$B$349)</f>
        <v>银行存款—中国工商银行沈河分理处</v>
      </c>
      <c r="I82" s="13"/>
      <c r="J82" s="13">
        <v>17550</v>
      </c>
    </row>
    <row r="83" spans="1:10" s="10" customFormat="1" ht="25.5" customHeight="1">
      <c r="A83" s="12"/>
      <c r="B83" s="19">
        <v>39788</v>
      </c>
      <c r="C83" s="12" t="s">
        <v>620</v>
      </c>
      <c r="D83" s="12"/>
      <c r="E83" s="11" t="s">
        <v>621</v>
      </c>
      <c r="F83" s="40" t="s">
        <v>521</v>
      </c>
      <c r="G83" s="12" t="s">
        <v>622</v>
      </c>
      <c r="H83" s="11" t="str">
        <f>LOOKUP(G83,会计科目!$A$2:$A$349,会计科目!$B$2:$B$349)</f>
        <v>原材料—电镀件</v>
      </c>
      <c r="I83" s="13">
        <v>80000</v>
      </c>
      <c r="J83" s="13"/>
    </row>
    <row r="84" spans="1:10" s="10" customFormat="1" ht="25.5" customHeight="1">
      <c r="A84" s="12"/>
      <c r="B84" s="19">
        <v>39788</v>
      </c>
      <c r="C84" s="12" t="s">
        <v>620</v>
      </c>
      <c r="D84" s="12"/>
      <c r="E84" s="11" t="s">
        <v>621</v>
      </c>
      <c r="F84" s="40" t="s">
        <v>522</v>
      </c>
      <c r="G84" s="12" t="s">
        <v>619</v>
      </c>
      <c r="H84" s="11" t="str">
        <f>LOOKUP(G84,会计科目!$A$2:$A$349,会计科目!$B$2:$B$349)</f>
        <v>委托加工物资—电镀件</v>
      </c>
      <c r="I84" s="13"/>
      <c r="J84" s="13">
        <v>78300</v>
      </c>
    </row>
    <row r="85" spans="1:10" s="10" customFormat="1" ht="25.5" customHeight="1">
      <c r="A85" s="12"/>
      <c r="B85" s="19">
        <v>39788</v>
      </c>
      <c r="C85" s="12" t="s">
        <v>620</v>
      </c>
      <c r="D85" s="12"/>
      <c r="E85" s="11" t="s">
        <v>621</v>
      </c>
      <c r="F85" s="40" t="s">
        <v>522</v>
      </c>
      <c r="G85" s="12" t="s">
        <v>625</v>
      </c>
      <c r="H85" s="11" t="str">
        <f>LOOKUP(G85,会计科目!$A$2:$A$349,会计科目!$B$2:$B$349)</f>
        <v>材料成本差异—电镀件</v>
      </c>
      <c r="I85" s="13"/>
      <c r="J85" s="13">
        <v>1700</v>
      </c>
    </row>
    <row r="86" spans="1:10" s="10" customFormat="1" ht="25.5" customHeight="1">
      <c r="A86" s="12"/>
      <c r="B86" s="19">
        <v>39791</v>
      </c>
      <c r="C86" s="12" t="s">
        <v>626</v>
      </c>
      <c r="D86" s="12" t="s">
        <v>634</v>
      </c>
      <c r="E86" s="11" t="s">
        <v>627</v>
      </c>
      <c r="F86" s="40" t="s">
        <v>521</v>
      </c>
      <c r="G86" s="12" t="s">
        <v>567</v>
      </c>
      <c r="H86" s="11" t="str">
        <f>LOOKUP(G86,会计科目!$A$2:$A$349,会计科目!$B$2:$B$349)</f>
        <v>其他货币资金—存出投资款</v>
      </c>
      <c r="I86" s="13">
        <v>2000</v>
      </c>
      <c r="J86" s="13"/>
    </row>
    <row r="87" spans="1:10" s="10" customFormat="1" ht="25.5" customHeight="1">
      <c r="A87" s="12"/>
      <c r="B87" s="19">
        <v>39791</v>
      </c>
      <c r="C87" s="12" t="s">
        <v>626</v>
      </c>
      <c r="D87" s="12" t="s">
        <v>634</v>
      </c>
      <c r="E87" s="11" t="s">
        <v>627</v>
      </c>
      <c r="F87" s="40" t="s">
        <v>522</v>
      </c>
      <c r="G87" s="12" t="s">
        <v>566</v>
      </c>
      <c r="H87" s="11" t="str">
        <f>LOOKUP(G87,会计科目!$A$2:$A$349,会计科目!$B$2:$B$349)</f>
        <v>应收股利—东软股份公司</v>
      </c>
      <c r="I87" s="13"/>
      <c r="J87" s="13">
        <v>2000</v>
      </c>
    </row>
    <row r="88" spans="1:10" s="10" customFormat="1" ht="25.5" customHeight="1">
      <c r="A88" s="12"/>
      <c r="B88" s="19">
        <v>39791</v>
      </c>
      <c r="C88" s="12" t="s">
        <v>633</v>
      </c>
      <c r="D88" s="12" t="s">
        <v>635</v>
      </c>
      <c r="E88" s="11" t="s">
        <v>636</v>
      </c>
      <c r="F88" s="40" t="s">
        <v>521</v>
      </c>
      <c r="G88" s="12" t="s">
        <v>428</v>
      </c>
      <c r="H88" s="11" t="str">
        <f>LOOKUP(G88,会计科目!$A$2:$A$349,会计科目!$B$2:$B$349)</f>
        <v>应交税费—增值税（已交税金）</v>
      </c>
      <c r="I88" s="13">
        <v>87175.47</v>
      </c>
      <c r="J88" s="13"/>
    </row>
    <row r="89" spans="1:10" s="10" customFormat="1" ht="25.5" customHeight="1">
      <c r="A89" s="12"/>
      <c r="B89" s="19">
        <v>39791</v>
      </c>
      <c r="C89" s="12" t="s">
        <v>633</v>
      </c>
      <c r="D89" s="12" t="s">
        <v>635</v>
      </c>
      <c r="E89" s="11" t="s">
        <v>636</v>
      </c>
      <c r="F89" s="40" t="s">
        <v>521</v>
      </c>
      <c r="G89" s="12" t="s">
        <v>224</v>
      </c>
      <c r="H89" s="11" t="str">
        <f>LOOKUP(G89,会计科目!$A$2:$A$349,会计科目!$B$2:$B$349)</f>
        <v>应交税费—企业所得税</v>
      </c>
      <c r="I89" s="13">
        <v>265593.77</v>
      </c>
      <c r="J89" s="13"/>
    </row>
    <row r="90" spans="1:10" s="10" customFormat="1" ht="25.5" customHeight="1">
      <c r="A90" s="12"/>
      <c r="B90" s="19">
        <v>39791</v>
      </c>
      <c r="C90" s="12" t="s">
        <v>633</v>
      </c>
      <c r="D90" s="12" t="s">
        <v>635</v>
      </c>
      <c r="E90" s="11" t="s">
        <v>636</v>
      </c>
      <c r="F90" s="40" t="s">
        <v>521</v>
      </c>
      <c r="G90" s="12" t="s">
        <v>225</v>
      </c>
      <c r="H90" s="11" t="str">
        <f>LOOKUP(G90,会计科目!$A$2:$A$349,会计科目!$B$2:$B$349)</f>
        <v>应交税费—城市维护建设税</v>
      </c>
      <c r="I90" s="13">
        <v>6102.28</v>
      </c>
      <c r="J90" s="13"/>
    </row>
    <row r="91" spans="1:10" s="10" customFormat="1" ht="25.5" customHeight="1">
      <c r="A91" s="12"/>
      <c r="B91" s="19">
        <v>39791</v>
      </c>
      <c r="C91" s="12" t="s">
        <v>633</v>
      </c>
      <c r="D91" s="12" t="s">
        <v>635</v>
      </c>
      <c r="E91" s="11" t="s">
        <v>636</v>
      </c>
      <c r="F91" s="40" t="s">
        <v>521</v>
      </c>
      <c r="G91" s="12" t="s">
        <v>226</v>
      </c>
      <c r="H91" s="11" t="str">
        <f>LOOKUP(G91,会计科目!$A$2:$A$349,会计科目!$B$2:$B$349)</f>
        <v>应交税费—个人所得税</v>
      </c>
      <c r="I91" s="13">
        <v>5233.3999999999996</v>
      </c>
      <c r="J91" s="13"/>
    </row>
    <row r="92" spans="1:10" s="10" customFormat="1" ht="25.5" customHeight="1">
      <c r="A92" s="12"/>
      <c r="B92" s="19">
        <v>39791</v>
      </c>
      <c r="C92" s="12" t="s">
        <v>633</v>
      </c>
      <c r="D92" s="12" t="s">
        <v>635</v>
      </c>
      <c r="E92" s="11" t="s">
        <v>636</v>
      </c>
      <c r="F92" s="40" t="s">
        <v>521</v>
      </c>
      <c r="G92" s="12" t="s">
        <v>227</v>
      </c>
      <c r="H92" s="11" t="str">
        <f>LOOKUP(G92,会计科目!$A$2:$A$349,会计科目!$B$2:$B$349)</f>
        <v>应交税费—教育费附加</v>
      </c>
      <c r="I92" s="13">
        <v>2615.2600000000002</v>
      </c>
      <c r="J92" s="13"/>
    </row>
    <row r="93" spans="1:10" s="10" customFormat="1" ht="25.5" customHeight="1">
      <c r="A93" s="12"/>
      <c r="B93" s="19">
        <v>39791</v>
      </c>
      <c r="C93" s="12" t="s">
        <v>633</v>
      </c>
      <c r="D93" s="12" t="s">
        <v>635</v>
      </c>
      <c r="E93" s="11" t="s">
        <v>636</v>
      </c>
      <c r="F93" s="40" t="s">
        <v>522</v>
      </c>
      <c r="G93" s="12" t="s">
        <v>525</v>
      </c>
      <c r="H93" s="11" t="str">
        <f>LOOKUP(G93,会计科目!$A$2:$A$349,会计科目!$B$2:$B$349)</f>
        <v>银行存款—中国工商银行沈河分理处</v>
      </c>
      <c r="I93" s="13"/>
      <c r="J93" s="13">
        <v>366720.18</v>
      </c>
    </row>
    <row r="94" spans="1:10" s="10" customFormat="1" ht="25.5" customHeight="1">
      <c r="A94" s="12"/>
      <c r="B94" s="19">
        <v>39791</v>
      </c>
      <c r="C94" s="12" t="s">
        <v>637</v>
      </c>
      <c r="D94" s="12" t="s">
        <v>639</v>
      </c>
      <c r="E94" s="11" t="s">
        <v>636</v>
      </c>
      <c r="F94" s="40" t="s">
        <v>521</v>
      </c>
      <c r="G94" s="12" t="s">
        <v>228</v>
      </c>
      <c r="H94" s="11" t="str">
        <f>LOOKUP(G94,会计科目!$A$2:$A$349,会计科目!$B$2:$B$349)</f>
        <v>应交税费—地方教育费附加</v>
      </c>
      <c r="I94" s="13">
        <v>871.75</v>
      </c>
      <c r="J94" s="13"/>
    </row>
    <row r="95" spans="1:10" s="10" customFormat="1" ht="25.5" customHeight="1">
      <c r="A95" s="12"/>
      <c r="B95" s="19">
        <v>39791</v>
      </c>
      <c r="C95" s="12" t="s">
        <v>637</v>
      </c>
      <c r="D95" s="12" t="s">
        <v>639</v>
      </c>
      <c r="E95" s="11" t="s">
        <v>636</v>
      </c>
      <c r="F95" s="40" t="s">
        <v>522</v>
      </c>
      <c r="G95" s="12" t="s">
        <v>525</v>
      </c>
      <c r="H95" s="11" t="str">
        <f>LOOKUP(G95,会计科目!$A$2:$A$349,会计科目!$B$2:$B$349)</f>
        <v>银行存款—中国工商银行沈河分理处</v>
      </c>
      <c r="I95" s="13"/>
      <c r="J95" s="13">
        <v>871.75</v>
      </c>
    </row>
    <row r="96" spans="1:10" s="10" customFormat="1" ht="25.5" customHeight="1">
      <c r="A96" s="12"/>
      <c r="B96" s="19">
        <v>39791</v>
      </c>
      <c r="C96" s="12" t="s">
        <v>638</v>
      </c>
      <c r="D96" s="12" t="s">
        <v>640</v>
      </c>
      <c r="E96" s="11" t="s">
        <v>641</v>
      </c>
      <c r="F96" s="40" t="s">
        <v>521</v>
      </c>
      <c r="G96" s="12" t="s">
        <v>554</v>
      </c>
      <c r="H96" s="11" t="str">
        <f>LOOKUP(G96,会计科目!$A$2:$A$349,会计科目!$B$2:$B$349)</f>
        <v>管理费用—办公费</v>
      </c>
      <c r="I96" s="13">
        <v>376.92</v>
      </c>
      <c r="J96" s="13"/>
    </row>
    <row r="97" spans="1:10" s="10" customFormat="1" ht="25.5" customHeight="1">
      <c r="A97" s="12"/>
      <c r="B97" s="19">
        <v>39791</v>
      </c>
      <c r="C97" s="12" t="s">
        <v>638</v>
      </c>
      <c r="D97" s="12" t="s">
        <v>640</v>
      </c>
      <c r="E97" s="11" t="s">
        <v>641</v>
      </c>
      <c r="F97" s="40" t="s">
        <v>522</v>
      </c>
      <c r="G97" s="12" t="s">
        <v>528</v>
      </c>
      <c r="H97" s="11" t="str">
        <f>LOOKUP(G97,会计科目!$A$2:$A$349,会计科目!$B$2:$B$349)</f>
        <v>库存现金</v>
      </c>
      <c r="I97" s="13"/>
      <c r="J97" s="13">
        <v>376.92</v>
      </c>
    </row>
    <row r="98" spans="1:10" s="10" customFormat="1" ht="25.5" customHeight="1">
      <c r="A98" s="12"/>
      <c r="B98" s="19">
        <v>39791</v>
      </c>
      <c r="C98" s="12" t="s">
        <v>642</v>
      </c>
      <c r="D98" s="12" t="s">
        <v>626</v>
      </c>
      <c r="E98" s="11" t="s">
        <v>643</v>
      </c>
      <c r="F98" s="40" t="s">
        <v>521</v>
      </c>
      <c r="G98" s="12" t="s">
        <v>554</v>
      </c>
      <c r="H98" s="11" t="str">
        <f>LOOKUP(G98,会计科目!$A$2:$A$349,会计科目!$B$2:$B$349)</f>
        <v>管理费用—办公费</v>
      </c>
      <c r="I98" s="13">
        <v>362</v>
      </c>
      <c r="J98" s="13"/>
    </row>
    <row r="99" spans="1:10" s="10" customFormat="1" ht="25.5" customHeight="1">
      <c r="A99" s="12"/>
      <c r="B99" s="19">
        <v>39791</v>
      </c>
      <c r="C99" s="12" t="s">
        <v>642</v>
      </c>
      <c r="D99" s="12" t="s">
        <v>626</v>
      </c>
      <c r="E99" s="11" t="s">
        <v>643</v>
      </c>
      <c r="F99" s="40" t="s">
        <v>522</v>
      </c>
      <c r="G99" s="12" t="s">
        <v>528</v>
      </c>
      <c r="H99" s="11" t="str">
        <f>LOOKUP(G99,会计科目!$A$2:$A$349,会计科目!$B$2:$B$349)</f>
        <v>库存现金</v>
      </c>
      <c r="I99" s="13"/>
      <c r="J99" s="13">
        <v>362</v>
      </c>
    </row>
    <row r="100" spans="1:10" s="10" customFormat="1" ht="25.5" customHeight="1">
      <c r="A100" s="12"/>
      <c r="B100" s="19">
        <v>39791</v>
      </c>
      <c r="C100" s="12" t="s">
        <v>644</v>
      </c>
      <c r="D100" s="12" t="s">
        <v>645</v>
      </c>
      <c r="E100" s="11" t="s">
        <v>646</v>
      </c>
      <c r="F100" s="40" t="s">
        <v>521</v>
      </c>
      <c r="G100" s="12" t="s">
        <v>525</v>
      </c>
      <c r="H100" s="11" t="str">
        <f>LOOKUP(G100,会计科目!$A$2:$A$349,会计科目!$B$2:$B$349)</f>
        <v>银行存款—中国工商银行沈河分理处</v>
      </c>
      <c r="I100" s="13">
        <v>8208.06</v>
      </c>
      <c r="J100" s="13"/>
    </row>
    <row r="101" spans="1:10" s="10" customFormat="1" ht="25.5" customHeight="1">
      <c r="A101" s="12"/>
      <c r="B101" s="19">
        <v>39791</v>
      </c>
      <c r="C101" s="12" t="s">
        <v>650</v>
      </c>
      <c r="D101" s="12" t="s">
        <v>645</v>
      </c>
      <c r="E101" s="11" t="s">
        <v>646</v>
      </c>
      <c r="F101" s="40" t="s">
        <v>522</v>
      </c>
      <c r="G101" s="12" t="s">
        <v>647</v>
      </c>
      <c r="H101" s="11" t="str">
        <f>LOOKUP(G101,会计科目!$A$2:$A$349,会计科目!$B$2:$B$349)</f>
        <v>其他业务收入—材料收入</v>
      </c>
      <c r="I101" s="13"/>
      <c r="J101" s="13">
        <v>7015.44</v>
      </c>
    </row>
    <row r="102" spans="1:10" s="10" customFormat="1" ht="25.5" customHeight="1">
      <c r="A102" s="12"/>
      <c r="B102" s="19">
        <v>39791</v>
      </c>
      <c r="C102" s="12" t="s">
        <v>650</v>
      </c>
      <c r="D102" s="12" t="s">
        <v>645</v>
      </c>
      <c r="E102" s="11" t="s">
        <v>646</v>
      </c>
      <c r="F102" s="40" t="s">
        <v>522</v>
      </c>
      <c r="G102" s="12" t="s">
        <v>629</v>
      </c>
      <c r="H102" s="11" t="str">
        <f>LOOKUP(G102,会计科目!$A$2:$A$349,会计科目!$B$2:$B$349)</f>
        <v>应交税费—增值税（进项税额转出）</v>
      </c>
      <c r="I102" s="13"/>
      <c r="J102" s="13">
        <v>1192.6199999999999</v>
      </c>
    </row>
    <row r="103" spans="1:10" s="10" customFormat="1" ht="25.5" customHeight="1">
      <c r="A103" s="12"/>
      <c r="B103" s="19">
        <v>39791</v>
      </c>
      <c r="C103" s="12" t="s">
        <v>651</v>
      </c>
      <c r="D103" s="12" t="s">
        <v>645</v>
      </c>
      <c r="E103" s="11" t="s">
        <v>646</v>
      </c>
      <c r="F103" s="40" t="s">
        <v>521</v>
      </c>
      <c r="G103" s="12" t="s">
        <v>652</v>
      </c>
      <c r="H103" s="11" t="str">
        <f>LOOKUP(G103,会计科目!$A$2:$A$349,会计科目!$B$2:$B$349)</f>
        <v>其他业务成本—材料成本</v>
      </c>
      <c r="I103" s="13">
        <v>7200</v>
      </c>
      <c r="J103" s="13"/>
    </row>
    <row r="104" spans="1:10" s="10" customFormat="1" ht="25.5" customHeight="1">
      <c r="A104" s="12"/>
      <c r="B104" s="19">
        <v>39791</v>
      </c>
      <c r="C104" s="12" t="s">
        <v>651</v>
      </c>
      <c r="D104" s="12" t="s">
        <v>645</v>
      </c>
      <c r="E104" s="11" t="s">
        <v>646</v>
      </c>
      <c r="F104" s="40" t="s">
        <v>522</v>
      </c>
      <c r="G104" s="12" t="s">
        <v>655</v>
      </c>
      <c r="H104" s="11" t="str">
        <f>LOOKUP(G104,会计科目!$A$2:$A$349,会计科目!$B$2:$B$349)</f>
        <v>周转材料—包装物（木材）</v>
      </c>
      <c r="I104" s="13"/>
      <c r="J104" s="13">
        <v>7200</v>
      </c>
    </row>
    <row r="105" spans="1:10" s="10" customFormat="1" ht="25.5" customHeight="1">
      <c r="A105" s="12"/>
      <c r="B105" s="19">
        <v>39791</v>
      </c>
      <c r="C105" s="12" t="s">
        <v>706</v>
      </c>
      <c r="D105" s="12"/>
      <c r="E105" s="11" t="s">
        <v>656</v>
      </c>
      <c r="F105" s="40" t="s">
        <v>521</v>
      </c>
      <c r="G105" s="12" t="s">
        <v>657</v>
      </c>
      <c r="H105" s="11" t="str">
        <f>LOOKUP(G105,会计科目!$A$2:$A$349,会计科目!$B$2:$B$349)</f>
        <v>应收账款—北京科航公司</v>
      </c>
      <c r="I105" s="13">
        <v>491400</v>
      </c>
      <c r="J105" s="13"/>
    </row>
    <row r="106" spans="1:10" s="10" customFormat="1" ht="25.5" customHeight="1">
      <c r="A106" s="12"/>
      <c r="B106" s="19">
        <v>39791</v>
      </c>
      <c r="C106" s="12" t="s">
        <v>706</v>
      </c>
      <c r="D106" s="12"/>
      <c r="E106" s="11" t="s">
        <v>656</v>
      </c>
      <c r="F106" s="40" t="s">
        <v>522</v>
      </c>
      <c r="G106" s="12" t="s">
        <v>660</v>
      </c>
      <c r="H106" s="11" t="str">
        <f>LOOKUP(G106,会计科目!$A$2:$A$349,会计科目!$B$2:$B$349)</f>
        <v>主营业务收入—镀膜机DH-4</v>
      </c>
      <c r="I106" s="13"/>
      <c r="J106" s="13">
        <v>420000</v>
      </c>
    </row>
    <row r="107" spans="1:10" s="10" customFormat="1" ht="25.5" customHeight="1">
      <c r="A107" s="12"/>
      <c r="B107" s="19">
        <v>39791</v>
      </c>
      <c r="C107" s="12" t="s">
        <v>706</v>
      </c>
      <c r="D107" s="12"/>
      <c r="E107" s="11" t="s">
        <v>656</v>
      </c>
      <c r="F107" s="40" t="s">
        <v>522</v>
      </c>
      <c r="G107" s="12" t="s">
        <v>429</v>
      </c>
      <c r="H107" s="11" t="str">
        <f>LOOKUP(G107,会计科目!$A$2:$A$349,会计科目!$B$2:$B$349)</f>
        <v>应交税费—增值税（销项税额）</v>
      </c>
      <c r="I107" s="13"/>
      <c r="J107" s="13">
        <v>71400</v>
      </c>
    </row>
    <row r="108" spans="1:10" s="10" customFormat="1" ht="25.5" customHeight="1">
      <c r="A108" s="12"/>
      <c r="B108" s="19">
        <v>39791</v>
      </c>
      <c r="C108" s="12" t="s">
        <v>707</v>
      </c>
      <c r="D108" s="12"/>
      <c r="E108" s="11" t="s">
        <v>708</v>
      </c>
      <c r="F108" s="40" t="s">
        <v>521</v>
      </c>
      <c r="G108" s="12" t="s">
        <v>362</v>
      </c>
      <c r="H108" s="11" t="str">
        <f>LOOKUP(G108,会计科目!$A$2:$A$349,会计科目!$B$2:$B$349)</f>
        <v>销售费用—包装费</v>
      </c>
      <c r="I108" s="13">
        <v>240</v>
      </c>
      <c r="J108" s="13"/>
    </row>
    <row r="109" spans="1:10" s="10" customFormat="1" ht="25.5" customHeight="1">
      <c r="A109" s="12"/>
      <c r="B109" s="19">
        <v>39791</v>
      </c>
      <c r="C109" s="12" t="s">
        <v>709</v>
      </c>
      <c r="D109" s="12"/>
      <c r="E109" s="11" t="s">
        <v>708</v>
      </c>
      <c r="F109" s="40" t="s">
        <v>522</v>
      </c>
      <c r="G109" s="12" t="s">
        <v>655</v>
      </c>
      <c r="H109" s="11" t="str">
        <f>LOOKUP(G109,会计科目!$A$2:$A$349,会计科目!$B$2:$B$349)</f>
        <v>周转材料—包装物（木材）</v>
      </c>
      <c r="I109" s="13"/>
      <c r="J109" s="13">
        <v>240</v>
      </c>
    </row>
    <row r="110" spans="1:10" s="10" customFormat="1" ht="25.5" customHeight="1">
      <c r="A110" s="12"/>
      <c r="B110" s="19">
        <v>39792</v>
      </c>
      <c r="C110" s="12" t="s">
        <v>710</v>
      </c>
      <c r="D110" s="12"/>
      <c r="E110" s="11" t="s">
        <v>711</v>
      </c>
      <c r="F110" s="40" t="s">
        <v>521</v>
      </c>
      <c r="G110" s="12" t="s">
        <v>712</v>
      </c>
      <c r="H110" s="11" t="str">
        <f>LOOKUP(G110,会计科目!$A$2:$A$349,会计科目!$B$2:$B$349)</f>
        <v>工程物资—电机</v>
      </c>
      <c r="I110" s="13">
        <v>10000</v>
      </c>
      <c r="J110" s="13"/>
    </row>
    <row r="111" spans="1:10" s="10" customFormat="1" ht="25.5" customHeight="1">
      <c r="A111" s="12"/>
      <c r="B111" s="19">
        <v>39792</v>
      </c>
      <c r="C111" s="12" t="s">
        <v>710</v>
      </c>
      <c r="D111" s="12"/>
      <c r="E111" s="11" t="s">
        <v>711</v>
      </c>
      <c r="F111" s="40" t="s">
        <v>522</v>
      </c>
      <c r="G111" s="12" t="s">
        <v>531</v>
      </c>
      <c r="H111" s="11" t="str">
        <f>LOOKUP(G111,会计科目!$A$2:$A$349,会计科目!$B$2:$B$349)</f>
        <v>应交税费—增值税（进项税额）</v>
      </c>
      <c r="I111" s="13">
        <v>1700</v>
      </c>
      <c r="J111" s="13"/>
    </row>
    <row r="112" spans="1:10" s="10" customFormat="1" ht="25.5" customHeight="1">
      <c r="A112" s="12"/>
      <c r="B112" s="19">
        <v>39792</v>
      </c>
      <c r="C112" s="12" t="s">
        <v>710</v>
      </c>
      <c r="D112" s="12"/>
      <c r="E112" s="11" t="s">
        <v>711</v>
      </c>
      <c r="F112" s="40" t="s">
        <v>522</v>
      </c>
      <c r="G112" s="12" t="s">
        <v>189</v>
      </c>
      <c r="H112" s="11" t="str">
        <f>LOOKUP(G112,会计科目!$A$2:$A$349,会计科目!$B$2:$B$349)</f>
        <v>应付账款—沈阳物资经销公司</v>
      </c>
      <c r="I112" s="13"/>
      <c r="J112" s="13">
        <v>11700</v>
      </c>
    </row>
    <row r="113" spans="1:10" s="10" customFormat="1" ht="25.5" customHeight="1">
      <c r="A113" s="12"/>
      <c r="B113" s="19">
        <v>39792</v>
      </c>
      <c r="C113" s="12" t="s">
        <v>717</v>
      </c>
      <c r="D113" s="12" t="s">
        <v>713</v>
      </c>
      <c r="E113" s="11" t="s">
        <v>714</v>
      </c>
      <c r="F113" s="40" t="s">
        <v>521</v>
      </c>
      <c r="G113" s="12" t="s">
        <v>528</v>
      </c>
      <c r="H113" s="11" t="str">
        <f>LOOKUP(G113,会计科目!$A$2:$A$349,会计科目!$B$2:$B$349)</f>
        <v>库存现金</v>
      </c>
      <c r="I113" s="13">
        <v>530</v>
      </c>
      <c r="J113" s="13"/>
    </row>
    <row r="114" spans="1:10" s="10" customFormat="1" ht="25.5" customHeight="1">
      <c r="A114" s="12"/>
      <c r="B114" s="19">
        <v>39792</v>
      </c>
      <c r="C114" s="12" t="s">
        <v>717</v>
      </c>
      <c r="D114" s="12" t="s">
        <v>713</v>
      </c>
      <c r="E114" s="11" t="s">
        <v>714</v>
      </c>
      <c r="F114" s="40" t="s">
        <v>522</v>
      </c>
      <c r="G114" s="12" t="s">
        <v>715</v>
      </c>
      <c r="H114" s="11" t="str">
        <f>LOOKUP(G114,会计科目!$A$2:$A$349,会计科目!$B$2:$B$349)</f>
        <v>固定资产清理—车床</v>
      </c>
      <c r="I114" s="13"/>
      <c r="J114" s="13">
        <v>530</v>
      </c>
    </row>
    <row r="115" spans="1:10" s="10" customFormat="1" ht="25.5" customHeight="1">
      <c r="A115" s="12"/>
      <c r="B115" s="19">
        <v>39792</v>
      </c>
      <c r="C115" s="12" t="s">
        <v>718</v>
      </c>
      <c r="D115" s="12" t="s">
        <v>713</v>
      </c>
      <c r="E115" s="11" t="s">
        <v>714</v>
      </c>
      <c r="F115" s="40" t="s">
        <v>521</v>
      </c>
      <c r="G115" s="12" t="s">
        <v>715</v>
      </c>
      <c r="H115" s="11" t="str">
        <f>LOOKUP(G115,会计科目!$A$2:$A$349,会计科目!$B$2:$B$349)</f>
        <v>固定资产清理—车床</v>
      </c>
      <c r="I115" s="13">
        <v>130</v>
      </c>
      <c r="J115" s="13"/>
    </row>
    <row r="116" spans="1:10" s="10" customFormat="1" ht="25.5" customHeight="1">
      <c r="A116" s="12"/>
      <c r="B116" s="19">
        <v>39792</v>
      </c>
      <c r="C116" s="12" t="s">
        <v>718</v>
      </c>
      <c r="D116" s="12" t="s">
        <v>713</v>
      </c>
      <c r="E116" s="11" t="s">
        <v>714</v>
      </c>
      <c r="F116" s="40" t="s">
        <v>522</v>
      </c>
      <c r="G116" s="12" t="s">
        <v>528</v>
      </c>
      <c r="H116" s="11" t="str">
        <f>LOOKUP(G116,会计科目!$A$2:$A$349,会计科目!$B$2:$B$349)</f>
        <v>库存现金</v>
      </c>
      <c r="I116" s="13"/>
      <c r="J116" s="13">
        <v>130</v>
      </c>
    </row>
    <row r="117" spans="1:10" s="10" customFormat="1" ht="25.5" customHeight="1">
      <c r="A117" s="12"/>
      <c r="B117" s="19">
        <v>39792</v>
      </c>
      <c r="C117" s="12" t="s">
        <v>719</v>
      </c>
      <c r="D117" s="12" t="s">
        <v>713</v>
      </c>
      <c r="E117" s="11" t="s">
        <v>714</v>
      </c>
      <c r="F117" s="40" t="s">
        <v>521</v>
      </c>
      <c r="G117" s="12" t="s">
        <v>684</v>
      </c>
      <c r="H117" s="11" t="str">
        <f>LOOKUP(G117,会计科目!$A$2:$A$349,会计科目!$B$2:$B$349)</f>
        <v>营业外支出—处置固定资产净损失</v>
      </c>
      <c r="I117" s="13">
        <v>2061</v>
      </c>
      <c r="J117" s="13"/>
    </row>
    <row r="118" spans="1:10" s="10" customFormat="1" ht="25.5" customHeight="1">
      <c r="A118" s="12"/>
      <c r="B118" s="19">
        <v>39792</v>
      </c>
      <c r="C118" s="12" t="s">
        <v>719</v>
      </c>
      <c r="D118" s="12" t="s">
        <v>713</v>
      </c>
      <c r="E118" s="11" t="s">
        <v>714</v>
      </c>
      <c r="F118" s="40" t="s">
        <v>522</v>
      </c>
      <c r="G118" s="12" t="s">
        <v>715</v>
      </c>
      <c r="H118" s="11" t="str">
        <f>LOOKUP(G118,会计科目!$A$2:$A$349,会计科目!$B$2:$B$349)</f>
        <v>固定资产清理—车床</v>
      </c>
      <c r="I118" s="13"/>
      <c r="J118" s="13">
        <v>2061</v>
      </c>
    </row>
    <row r="119" spans="1:10" s="10" customFormat="1" ht="25.5" customHeight="1">
      <c r="A119" s="12"/>
      <c r="B119" s="19">
        <v>39792</v>
      </c>
      <c r="C119" s="12" t="s">
        <v>720</v>
      </c>
      <c r="D119" s="12"/>
      <c r="E119" s="11" t="s">
        <v>721</v>
      </c>
      <c r="F119" s="40" t="s">
        <v>521</v>
      </c>
      <c r="G119" s="12" t="s">
        <v>722</v>
      </c>
      <c r="H119" s="11" t="str">
        <f>LOOKUP(G119,会计科目!$A$2:$A$349,会计科目!$B$2:$B$349)</f>
        <v>在建工程—技术改造工程</v>
      </c>
      <c r="I119" s="13">
        <v>240000</v>
      </c>
      <c r="J119" s="13"/>
    </row>
    <row r="120" spans="1:10" s="10" customFormat="1" ht="25.5" customHeight="1">
      <c r="A120" s="12"/>
      <c r="B120" s="19">
        <v>39792</v>
      </c>
      <c r="C120" s="12" t="s">
        <v>720</v>
      </c>
      <c r="D120" s="12"/>
      <c r="E120" s="11" t="s">
        <v>721</v>
      </c>
      <c r="F120" s="40" t="s">
        <v>522</v>
      </c>
      <c r="G120" s="12" t="s">
        <v>723</v>
      </c>
      <c r="H120" s="11" t="str">
        <f>LOOKUP(G120,会计科目!$A$2:$A$349,会计科目!$B$2:$B$349)</f>
        <v>工程物资—专用设备</v>
      </c>
      <c r="I120" s="13"/>
      <c r="J120" s="13">
        <v>240000</v>
      </c>
    </row>
    <row r="121" spans="1:10" s="10" customFormat="1" ht="25.5" customHeight="1">
      <c r="A121" s="12"/>
      <c r="B121" s="19">
        <v>39792</v>
      </c>
      <c r="C121" s="12" t="s">
        <v>724</v>
      </c>
      <c r="D121" s="12" t="s">
        <v>725</v>
      </c>
      <c r="E121" s="11" t="s">
        <v>726</v>
      </c>
      <c r="F121" s="40" t="s">
        <v>521</v>
      </c>
      <c r="G121" s="12" t="s">
        <v>525</v>
      </c>
      <c r="H121" s="11" t="str">
        <f>LOOKUP(G121,会计科目!$A$2:$A$349,会计科目!$B$2:$B$349)</f>
        <v>银行存款—中国工商银行沈河分理处</v>
      </c>
      <c r="I121" s="13">
        <v>299989.2</v>
      </c>
      <c r="J121" s="13"/>
    </row>
    <row r="122" spans="1:10" s="10" customFormat="1" ht="25.5" customHeight="1">
      <c r="A122" s="12"/>
      <c r="B122" s="19">
        <v>39792</v>
      </c>
      <c r="C122" s="12" t="s">
        <v>724</v>
      </c>
      <c r="D122" s="12" t="s">
        <v>725</v>
      </c>
      <c r="E122" s="11" t="s">
        <v>726</v>
      </c>
      <c r="F122" s="40" t="s">
        <v>521</v>
      </c>
      <c r="G122" s="12" t="s">
        <v>395</v>
      </c>
      <c r="H122" s="11" t="str">
        <f>LOOKUP(G122,会计科目!$A$2:$A$349,会计科目!$B$2:$B$349)</f>
        <v>财务费用—贴现支出</v>
      </c>
      <c r="I122" s="13">
        <v>10.8</v>
      </c>
      <c r="J122" s="13"/>
    </row>
    <row r="123" spans="1:10" s="10" customFormat="1" ht="25.5" customHeight="1">
      <c r="A123" s="12"/>
      <c r="B123" s="19">
        <v>39792</v>
      </c>
      <c r="C123" s="12" t="s">
        <v>724</v>
      </c>
      <c r="D123" s="12" t="s">
        <v>725</v>
      </c>
      <c r="E123" s="11" t="s">
        <v>726</v>
      </c>
      <c r="F123" s="40" t="s">
        <v>522</v>
      </c>
      <c r="G123" s="12" t="s">
        <v>727</v>
      </c>
      <c r="H123" s="11" t="str">
        <f>LOOKUP(G123,会计科目!$A$2:$A$349,会计科目!$B$2:$B$349)</f>
        <v>应收票据—上海金贸公司</v>
      </c>
      <c r="I123" s="13"/>
      <c r="J123" s="13">
        <v>300000</v>
      </c>
    </row>
    <row r="124" spans="1:10" s="10" customFormat="1" ht="25.5" customHeight="1">
      <c r="A124" s="12"/>
      <c r="B124" s="19">
        <v>39792</v>
      </c>
      <c r="C124" s="12" t="s">
        <v>728</v>
      </c>
      <c r="D124" s="12" t="s">
        <v>729</v>
      </c>
      <c r="E124" s="11" t="s">
        <v>730</v>
      </c>
      <c r="F124" s="40" t="s">
        <v>521</v>
      </c>
      <c r="G124" s="12" t="s">
        <v>89</v>
      </c>
      <c r="H124" s="11" t="str">
        <f>LOOKUP(G124,会计科目!$A$2:$A$349,会计科目!$B$2:$B$349)</f>
        <v>材料采购—鞍山钢铁公司（不锈钢板14m/m）</v>
      </c>
      <c r="I124" s="13">
        <v>153746.15</v>
      </c>
      <c r="J124" s="13"/>
    </row>
    <row r="125" spans="1:10" s="10" customFormat="1" ht="25.5" customHeight="1">
      <c r="A125" s="12"/>
      <c r="B125" s="19">
        <v>39792</v>
      </c>
      <c r="C125" s="12" t="s">
        <v>728</v>
      </c>
      <c r="D125" s="12" t="s">
        <v>729</v>
      </c>
      <c r="E125" s="11" t="s">
        <v>730</v>
      </c>
      <c r="F125" s="40" t="s">
        <v>521</v>
      </c>
      <c r="G125" s="12" t="s">
        <v>531</v>
      </c>
      <c r="H125" s="11" t="str">
        <f>LOOKUP(G125,会计科目!$A$2:$A$349,会计科目!$B$2:$B$349)</f>
        <v>应交税费—增值税（进项税额）</v>
      </c>
      <c r="I125" s="13">
        <v>26136.85</v>
      </c>
      <c r="J125" s="13"/>
    </row>
    <row r="126" spans="1:10" s="10" customFormat="1" ht="25.5" customHeight="1">
      <c r="A126" s="12"/>
      <c r="B126" s="19">
        <v>39792</v>
      </c>
      <c r="C126" s="12" t="s">
        <v>728</v>
      </c>
      <c r="D126" s="12" t="s">
        <v>729</v>
      </c>
      <c r="E126" s="11" t="s">
        <v>730</v>
      </c>
      <c r="F126" s="40" t="s">
        <v>521</v>
      </c>
      <c r="G126" s="12" t="s">
        <v>532</v>
      </c>
      <c r="H126" s="11" t="str">
        <f>LOOKUP(G126,会计科目!$A$2:$A$349,会计科目!$B$2:$B$349)</f>
        <v>其他货币资金—银行汇票</v>
      </c>
      <c r="I126" s="13"/>
      <c r="J126" s="13">
        <v>150000</v>
      </c>
    </row>
    <row r="127" spans="1:10" s="10" customFormat="1" ht="25.5" customHeight="1">
      <c r="A127" s="12"/>
      <c r="B127" s="19">
        <v>39792</v>
      </c>
      <c r="C127" s="12" t="s">
        <v>728</v>
      </c>
      <c r="D127" s="12" t="s">
        <v>729</v>
      </c>
      <c r="E127" s="11" t="s">
        <v>730</v>
      </c>
      <c r="F127" s="40" t="s">
        <v>522</v>
      </c>
      <c r="G127" s="12" t="s">
        <v>192</v>
      </c>
      <c r="H127" s="11" t="str">
        <f>LOOKUP(G127,会计科目!$A$2:$A$349,会计科目!$B$2:$B$349)</f>
        <v>应付账款—鞍山钢铁公司</v>
      </c>
      <c r="I127" s="13"/>
      <c r="J127" s="13">
        <v>29883</v>
      </c>
    </row>
    <row r="128" spans="1:10" s="10" customFormat="1" ht="25.5" customHeight="1">
      <c r="A128" s="12"/>
      <c r="B128" s="19">
        <v>39792</v>
      </c>
      <c r="C128" s="12" t="s">
        <v>734</v>
      </c>
      <c r="D128" s="12"/>
      <c r="E128" s="11" t="s">
        <v>742</v>
      </c>
      <c r="F128" s="40" t="s">
        <v>521</v>
      </c>
      <c r="G128" s="12" t="s">
        <v>592</v>
      </c>
      <c r="H128" s="11" t="str">
        <f>LOOKUP(G128,会计科目!$A$2:$A$349,会计科目!$B$2:$B$349)</f>
        <v>原材料—不锈钢板（14m/m）</v>
      </c>
      <c r="I128" s="13">
        <v>144760</v>
      </c>
      <c r="J128" s="13"/>
    </row>
    <row r="129" spans="1:10" s="10" customFormat="1" ht="25.5" customHeight="1">
      <c r="A129" s="12"/>
      <c r="B129" s="19">
        <v>39792</v>
      </c>
      <c r="C129" s="12" t="s">
        <v>734</v>
      </c>
      <c r="D129" s="12"/>
      <c r="E129" s="11" t="s">
        <v>742</v>
      </c>
      <c r="F129" s="40" t="s">
        <v>521</v>
      </c>
      <c r="G129" s="12" t="s">
        <v>735</v>
      </c>
      <c r="H129" s="11" t="str">
        <f>LOOKUP(G129,会计科目!$A$2:$A$349,会计科目!$B$2:$B$349)</f>
        <v>材料成本差异—不锈钢板（14m/m）</v>
      </c>
      <c r="I129" s="13">
        <v>8986.15</v>
      </c>
      <c r="J129" s="13"/>
    </row>
    <row r="130" spans="1:10" s="10" customFormat="1" ht="25.5" customHeight="1">
      <c r="A130" s="12"/>
      <c r="B130" s="19">
        <v>39792</v>
      </c>
      <c r="C130" s="12" t="s">
        <v>734</v>
      </c>
      <c r="D130" s="12"/>
      <c r="E130" s="11" t="s">
        <v>742</v>
      </c>
      <c r="F130" s="40" t="s">
        <v>522</v>
      </c>
      <c r="G130" s="12" t="s">
        <v>89</v>
      </c>
      <c r="H130" s="11" t="str">
        <f>LOOKUP(G130,会计科目!$A$2:$A$349,会计科目!$B$2:$B$349)</f>
        <v>材料采购—鞍山钢铁公司（不锈钢板14m/m）</v>
      </c>
      <c r="I130" s="13"/>
      <c r="J130" s="13">
        <v>153746.15</v>
      </c>
    </row>
    <row r="131" spans="1:10" s="10" customFormat="1" ht="25.5" customHeight="1">
      <c r="A131" s="12"/>
      <c r="B131" s="19">
        <v>39792</v>
      </c>
      <c r="C131" s="12" t="s">
        <v>736</v>
      </c>
      <c r="D131" s="12" t="s">
        <v>737</v>
      </c>
      <c r="E131" s="11" t="s">
        <v>738</v>
      </c>
      <c r="F131" s="40" t="s">
        <v>521</v>
      </c>
      <c r="G131" s="12" t="s">
        <v>739</v>
      </c>
      <c r="H131" s="11" t="str">
        <f>LOOKUP(G131,会计科目!$A$2:$A$349,会计科目!$B$2:$B$349)</f>
        <v>材料采购—沈阳劝成钢材经销部（不锈钢管70mm）</v>
      </c>
      <c r="I131" s="13">
        <v>165742.35999999999</v>
      </c>
      <c r="J131" s="13"/>
    </row>
    <row r="132" spans="1:10" s="10" customFormat="1" ht="25.5" customHeight="1">
      <c r="A132" s="12"/>
      <c r="B132" s="19">
        <v>39792</v>
      </c>
      <c r="C132" s="12" t="s">
        <v>736</v>
      </c>
      <c r="D132" s="12" t="s">
        <v>737</v>
      </c>
      <c r="E132" s="11" t="s">
        <v>738</v>
      </c>
      <c r="F132" s="40" t="s">
        <v>521</v>
      </c>
      <c r="G132" s="12" t="s">
        <v>531</v>
      </c>
      <c r="H132" s="11" t="str">
        <f>LOOKUP(G132,会计科目!$A$2:$A$349,会计科目!$B$2:$B$349)</f>
        <v>应交税费—增值税（进项税额）</v>
      </c>
      <c r="I132" s="13">
        <v>28176.2</v>
      </c>
      <c r="J132" s="13"/>
    </row>
    <row r="133" spans="1:10" s="10" customFormat="1" ht="25.5" customHeight="1">
      <c r="A133" s="12"/>
      <c r="B133" s="19">
        <v>39792</v>
      </c>
      <c r="C133" s="12" t="s">
        <v>736</v>
      </c>
      <c r="D133" s="12" t="s">
        <v>737</v>
      </c>
      <c r="E133" s="11" t="s">
        <v>738</v>
      </c>
      <c r="F133" s="40" t="s">
        <v>522</v>
      </c>
      <c r="G133" s="12" t="s">
        <v>525</v>
      </c>
      <c r="H133" s="11" t="str">
        <f>LOOKUP(G133,会计科目!$A$2:$A$349,会计科目!$B$2:$B$349)</f>
        <v>银行存款—中国工商银行沈河分理处</v>
      </c>
      <c r="I133" s="13"/>
      <c r="J133" s="13">
        <v>50000</v>
      </c>
    </row>
    <row r="134" spans="1:10" s="10" customFormat="1" ht="25.5" customHeight="1">
      <c r="A134" s="12"/>
      <c r="B134" s="19">
        <v>39792</v>
      </c>
      <c r="C134" s="12" t="s">
        <v>736</v>
      </c>
      <c r="D134" s="12" t="s">
        <v>737</v>
      </c>
      <c r="E134" s="11" t="s">
        <v>738</v>
      </c>
      <c r="F134" s="40" t="s">
        <v>522</v>
      </c>
      <c r="G134" s="12" t="s">
        <v>188</v>
      </c>
      <c r="H134" s="11" t="str">
        <f>LOOKUP(G134,会计科目!$A$2:$A$349,会计科目!$B$2:$B$349)</f>
        <v>应付账款—沈阳劝成经销公司</v>
      </c>
      <c r="I134" s="13"/>
      <c r="J134" s="13">
        <v>143918.56</v>
      </c>
    </row>
    <row r="135" spans="1:10" s="10" customFormat="1" ht="25.5" customHeight="1">
      <c r="A135" s="12"/>
      <c r="B135" s="19">
        <v>39792</v>
      </c>
      <c r="C135" s="12" t="s">
        <v>741</v>
      </c>
      <c r="D135" s="12"/>
      <c r="E135" s="11" t="s">
        <v>742</v>
      </c>
      <c r="F135" s="40" t="s">
        <v>521</v>
      </c>
      <c r="G135" s="12" t="s">
        <v>743</v>
      </c>
      <c r="H135" s="11" t="str">
        <f>LOOKUP(G135,会计科目!$A$2:$A$349,会计科目!$B$2:$B$349)</f>
        <v>原材料—不锈钢管（70mm）</v>
      </c>
      <c r="I135" s="13">
        <v>357000</v>
      </c>
      <c r="J135" s="13"/>
    </row>
    <row r="136" spans="1:10" s="10" customFormat="1" ht="25.5" customHeight="1">
      <c r="A136" s="12"/>
      <c r="B136" s="19">
        <v>39792</v>
      </c>
      <c r="C136" s="12" t="s">
        <v>741</v>
      </c>
      <c r="D136" s="12"/>
      <c r="E136" s="11" t="s">
        <v>742</v>
      </c>
      <c r="F136" s="40" t="s">
        <v>522</v>
      </c>
      <c r="G136" s="12" t="s">
        <v>739</v>
      </c>
      <c r="H136" s="11" t="str">
        <f>LOOKUP(G136,会计科目!$A$2:$A$349,会计科目!$B$2:$B$349)</f>
        <v>材料采购—沈阳劝成钢材经销部（不锈钢管70mm）</v>
      </c>
      <c r="I136" s="13"/>
      <c r="J136" s="13">
        <v>165742.35999999999</v>
      </c>
    </row>
    <row r="137" spans="1:10" s="10" customFormat="1" ht="25.5" customHeight="1">
      <c r="A137" s="12"/>
      <c r="B137" s="19">
        <v>39792</v>
      </c>
      <c r="C137" s="12" t="s">
        <v>741</v>
      </c>
      <c r="D137" s="12"/>
      <c r="E137" s="11" t="s">
        <v>742</v>
      </c>
      <c r="F137" s="40" t="s">
        <v>522</v>
      </c>
      <c r="G137" s="12" t="s">
        <v>744</v>
      </c>
      <c r="H137" s="11" t="str">
        <f>LOOKUP(G137,会计科目!$A$2:$A$349,会计科目!$B$2:$B$349)</f>
        <v>材料成本差异—不锈钢管（70mm）</v>
      </c>
      <c r="I137" s="13"/>
      <c r="J137" s="13">
        <v>191257.64</v>
      </c>
    </row>
    <row r="138" spans="1:10" s="10" customFormat="1" ht="25.5" customHeight="1">
      <c r="A138" s="12"/>
      <c r="B138" s="19">
        <v>39792</v>
      </c>
      <c r="C138" s="12" t="s">
        <v>745</v>
      </c>
      <c r="D138" s="12"/>
      <c r="E138" s="11" t="s">
        <v>746</v>
      </c>
      <c r="F138" s="40" t="s">
        <v>521</v>
      </c>
      <c r="G138" s="12" t="s">
        <v>765</v>
      </c>
      <c r="H138" s="11" t="str">
        <f>LOOKUP(G138,会计科目!$A$2:$A$349,会计科目!$B$2:$B$349)</f>
        <v>生产成本—基本生产成本（镀膜机DH—4-1105）</v>
      </c>
      <c r="I138" s="13">
        <v>16400</v>
      </c>
      <c r="J138" s="13"/>
    </row>
    <row r="139" spans="1:10" s="10" customFormat="1" ht="25.5" customHeight="1">
      <c r="A139" s="12"/>
      <c r="B139" s="19">
        <v>39792</v>
      </c>
      <c r="C139" s="12" t="s">
        <v>745</v>
      </c>
      <c r="D139" s="12"/>
      <c r="E139" s="11" t="s">
        <v>746</v>
      </c>
      <c r="F139" s="40" t="s">
        <v>522</v>
      </c>
      <c r="G139" s="12" t="s">
        <v>456</v>
      </c>
      <c r="H139" s="11" t="str">
        <f>LOOKUP(G139,会计科目!$A$2:$A$349,会计科目!$B$2:$B$349)</f>
        <v>原材料—控制仪（上海威达公司）</v>
      </c>
      <c r="I139" s="13"/>
      <c r="J139" s="13">
        <v>16400</v>
      </c>
    </row>
    <row r="140" spans="1:10" s="10" customFormat="1" ht="25.5" customHeight="1">
      <c r="A140" s="12"/>
      <c r="B140" s="19">
        <v>39792</v>
      </c>
      <c r="C140" s="12" t="s">
        <v>748</v>
      </c>
      <c r="D140" s="12" t="s">
        <v>750</v>
      </c>
      <c r="E140" s="11" t="s">
        <v>749</v>
      </c>
      <c r="F140" s="40" t="s">
        <v>521</v>
      </c>
      <c r="G140" s="12" t="s">
        <v>525</v>
      </c>
      <c r="H140" s="11" t="str">
        <f>LOOKUP(G140,会计科目!$A$2:$A$349,会计科目!$B$2:$B$349)</f>
        <v>银行存款—中国工商银行沈河分理处</v>
      </c>
      <c r="I140" s="13">
        <v>3000</v>
      </c>
      <c r="J140" s="13"/>
    </row>
    <row r="141" spans="1:10" s="10" customFormat="1" ht="25.5" customHeight="1">
      <c r="A141" s="12"/>
      <c r="B141" s="19">
        <v>39792</v>
      </c>
      <c r="C141" s="12" t="s">
        <v>748</v>
      </c>
      <c r="D141" s="12" t="s">
        <v>750</v>
      </c>
      <c r="E141" s="11" t="s">
        <v>749</v>
      </c>
      <c r="F141" s="40" t="s">
        <v>522</v>
      </c>
      <c r="G141" s="12" t="s">
        <v>747</v>
      </c>
      <c r="H141" s="11" t="str">
        <f>LOOKUP(G141,会计科目!$A$2:$A$349,会计科目!$B$2:$B$349)</f>
        <v>应收利息—债券</v>
      </c>
      <c r="I141" s="13"/>
      <c r="J141" s="13">
        <v>3000</v>
      </c>
    </row>
    <row r="142" spans="1:10" s="10" customFormat="1" ht="25.5" customHeight="1">
      <c r="A142" s="12"/>
      <c r="B142" s="19">
        <v>39792</v>
      </c>
      <c r="C142" s="12" t="s">
        <v>751</v>
      </c>
      <c r="D142" s="12" t="s">
        <v>752</v>
      </c>
      <c r="E142" s="11" t="s">
        <v>753</v>
      </c>
      <c r="F142" s="40" t="s">
        <v>521</v>
      </c>
      <c r="G142" s="12" t="s">
        <v>754</v>
      </c>
      <c r="H142" s="11" t="str">
        <f>LOOKUP(G142,会计科目!$A$2:$A$349,会计科目!$B$2:$B$349)</f>
        <v>其他应收款—鞍山钢铁公司</v>
      </c>
      <c r="I142" s="13">
        <v>800</v>
      </c>
      <c r="J142" s="13"/>
    </row>
    <row r="143" spans="1:10" s="10" customFormat="1" ht="25.5" customHeight="1">
      <c r="A143" s="12"/>
      <c r="B143" s="19">
        <v>39792</v>
      </c>
      <c r="C143" s="12" t="s">
        <v>751</v>
      </c>
      <c r="D143" s="12" t="s">
        <v>752</v>
      </c>
      <c r="E143" s="11" t="s">
        <v>753</v>
      </c>
      <c r="F143" s="40" t="s">
        <v>522</v>
      </c>
      <c r="G143" s="12" t="s">
        <v>528</v>
      </c>
      <c r="H143" s="11" t="str">
        <f>LOOKUP(G143,会计科目!$A$2:$A$349,会计科目!$B$2:$B$349)</f>
        <v>库存现金</v>
      </c>
      <c r="I143" s="13"/>
      <c r="J143" s="13">
        <v>800</v>
      </c>
    </row>
    <row r="144" spans="1:10" s="10" customFormat="1" ht="25.5" customHeight="1">
      <c r="A144" s="12"/>
      <c r="B144" s="19">
        <v>39793</v>
      </c>
      <c r="C144" s="12" t="s">
        <v>789</v>
      </c>
      <c r="D144" s="12"/>
      <c r="E144" s="11" t="s">
        <v>771</v>
      </c>
      <c r="F144" s="40" t="s">
        <v>521</v>
      </c>
      <c r="G144" s="12" t="s">
        <v>768</v>
      </c>
      <c r="H144" s="11" t="str">
        <f>LOOKUP(G144,会计科目!$A$2:$A$349,会计科目!$B$2:$B$349)</f>
        <v>应收账款—深圳电子镀膜厂</v>
      </c>
      <c r="I144" s="13">
        <v>553176</v>
      </c>
      <c r="J144" s="13"/>
    </row>
    <row r="145" spans="1:10" s="10" customFormat="1" ht="25.5" customHeight="1">
      <c r="A145" s="12"/>
      <c r="B145" s="19">
        <v>39793</v>
      </c>
      <c r="C145" s="12" t="s">
        <v>789</v>
      </c>
      <c r="D145" s="12"/>
      <c r="E145" s="11" t="s">
        <v>771</v>
      </c>
      <c r="F145" s="40" t="s">
        <v>522</v>
      </c>
      <c r="G145" s="12" t="s">
        <v>782</v>
      </c>
      <c r="H145" s="11" t="str">
        <f>LOOKUP(G145,会计科目!$A$2:$A$349,会计科目!$B$2:$B$349)</f>
        <v>主营业务收入—镀膜机DH-4（0925）</v>
      </c>
      <c r="I145" s="13"/>
      <c r="J145" s="13">
        <v>472800</v>
      </c>
    </row>
    <row r="146" spans="1:10" s="10" customFormat="1" ht="25.5" customHeight="1">
      <c r="A146" s="12"/>
      <c r="B146" s="19">
        <v>39793</v>
      </c>
      <c r="C146" s="12" t="s">
        <v>789</v>
      </c>
      <c r="D146" s="12"/>
      <c r="E146" s="11" t="s">
        <v>771</v>
      </c>
      <c r="F146" s="40" t="s">
        <v>522</v>
      </c>
      <c r="G146" s="12" t="s">
        <v>429</v>
      </c>
      <c r="H146" s="11" t="str">
        <f>LOOKUP(G146,会计科目!$A$2:$A$349,会计科目!$B$2:$B$349)</f>
        <v>应交税费—增值税（销项税额）</v>
      </c>
      <c r="I146" s="13"/>
      <c r="J146" s="13">
        <v>80376</v>
      </c>
    </row>
    <row r="147" spans="1:10" s="10" customFormat="1" ht="25.5" customHeight="1">
      <c r="A147" s="12"/>
      <c r="B147" s="19">
        <v>39793</v>
      </c>
      <c r="C147" s="12" t="s">
        <v>790</v>
      </c>
      <c r="D147" s="12"/>
      <c r="E147" s="11" t="s">
        <v>788</v>
      </c>
      <c r="F147" s="40" t="s">
        <v>521</v>
      </c>
      <c r="G147" s="12" t="s">
        <v>362</v>
      </c>
      <c r="H147" s="11" t="str">
        <f>LOOKUP(G147,会计科目!$A$2:$A$349,会计科目!$B$2:$B$349)</f>
        <v>销售费用—包装费</v>
      </c>
      <c r="I147" s="13">
        <v>240</v>
      </c>
      <c r="J147" s="13"/>
    </row>
    <row r="148" spans="1:10" s="10" customFormat="1" ht="25.5" customHeight="1">
      <c r="A148" s="12"/>
      <c r="B148" s="19">
        <v>39793</v>
      </c>
      <c r="C148" s="12" t="s">
        <v>790</v>
      </c>
      <c r="D148" s="12"/>
      <c r="E148" s="11" t="s">
        <v>788</v>
      </c>
      <c r="F148" s="40" t="s">
        <v>522</v>
      </c>
      <c r="G148" s="12" t="s">
        <v>655</v>
      </c>
      <c r="H148" s="11" t="str">
        <f>LOOKUP(G148,会计科目!$A$2:$A$349,会计科目!$B$2:$B$349)</f>
        <v>周转材料—包装物（木材）</v>
      </c>
      <c r="I148" s="13"/>
      <c r="J148" s="13">
        <v>240</v>
      </c>
    </row>
    <row r="149" spans="1:10" s="10" customFormat="1" ht="25.5" customHeight="1">
      <c r="A149" s="12"/>
      <c r="B149" s="19">
        <v>39793</v>
      </c>
      <c r="C149" s="12" t="s">
        <v>791</v>
      </c>
      <c r="D149" s="12" t="s">
        <v>792</v>
      </c>
      <c r="E149" s="11" t="s">
        <v>793</v>
      </c>
      <c r="F149" s="40" t="s">
        <v>521</v>
      </c>
      <c r="G149" s="12" t="s">
        <v>525</v>
      </c>
      <c r="H149" s="11" t="str">
        <f>LOOKUP(G149,会计科目!$A$2:$A$349,会计科目!$B$2:$B$349)</f>
        <v>银行存款—中国工商银行沈河分理处</v>
      </c>
      <c r="I149" s="13">
        <v>1421200</v>
      </c>
      <c r="J149" s="13"/>
    </row>
    <row r="150" spans="1:10" s="10" customFormat="1" ht="25.5" customHeight="1">
      <c r="A150" s="12"/>
      <c r="B150" s="19">
        <v>39793</v>
      </c>
      <c r="C150" s="12" t="s">
        <v>791</v>
      </c>
      <c r="D150" s="12" t="s">
        <v>792</v>
      </c>
      <c r="E150" s="11" t="s">
        <v>793</v>
      </c>
      <c r="F150" s="40" t="s">
        <v>522</v>
      </c>
      <c r="G150" s="12" t="s">
        <v>39</v>
      </c>
      <c r="H150" s="11" t="str">
        <f>LOOKUP(G150,会计科目!$A$2:$A$349,会计科目!$B$2:$B$349)</f>
        <v>应收账款—大连物产集团</v>
      </c>
      <c r="I150" s="13"/>
      <c r="J150" s="13">
        <v>1421200</v>
      </c>
    </row>
    <row r="151" spans="1:10" s="10" customFormat="1" ht="25.5" customHeight="1">
      <c r="A151" s="12"/>
      <c r="B151" s="19">
        <v>39793</v>
      </c>
      <c r="C151" s="12" t="s">
        <v>1028</v>
      </c>
      <c r="D151" s="12"/>
      <c r="E151" s="11" t="s">
        <v>1029</v>
      </c>
      <c r="F151" s="40" t="s">
        <v>521</v>
      </c>
      <c r="G151" s="11" t="s">
        <v>794</v>
      </c>
      <c r="H151" s="11" t="str">
        <f>LOOKUP(G151,会计科目!$A$2:$A$349,会计科目!$B$2:$B$349)</f>
        <v>原材料—铝管（30mm）</v>
      </c>
      <c r="I151" s="13">
        <v>96250</v>
      </c>
      <c r="J151" s="13"/>
    </row>
    <row r="152" spans="1:10" s="10" customFormat="1" ht="25.5" customHeight="1">
      <c r="A152" s="12"/>
      <c r="B152" s="19">
        <v>39793</v>
      </c>
      <c r="C152" s="12" t="s">
        <v>1028</v>
      </c>
      <c r="D152" s="12"/>
      <c r="E152" s="11" t="s">
        <v>1029</v>
      </c>
      <c r="F152" s="40" t="s">
        <v>521</v>
      </c>
      <c r="G152" s="11" t="s">
        <v>497</v>
      </c>
      <c r="H152" s="11" t="str">
        <f>LOOKUP(G152,会计科目!$A$2:$A$349,会计科目!$B$2:$B$349)</f>
        <v>材料成本差异—铝管（30mm）</v>
      </c>
      <c r="I152" s="13">
        <v>9284</v>
      </c>
      <c r="J152" s="13"/>
    </row>
    <row r="153" spans="1:10" s="10" customFormat="1" ht="25.5" customHeight="1">
      <c r="A153" s="12"/>
      <c r="B153" s="19">
        <v>39793</v>
      </c>
      <c r="C153" s="12" t="s">
        <v>1028</v>
      </c>
      <c r="D153" s="12"/>
      <c r="E153" s="11" t="s">
        <v>1029</v>
      </c>
      <c r="F153" s="40" t="s">
        <v>522</v>
      </c>
      <c r="G153" s="11" t="s">
        <v>87</v>
      </c>
      <c r="H153" s="11" t="str">
        <f>LOOKUP(G153,会计科目!$A$2:$A$349,会计科目!$B$2:$B$349)</f>
        <v>材料采购—四川铝管厂</v>
      </c>
      <c r="I153" s="13"/>
      <c r="J153" s="13">
        <v>105534</v>
      </c>
    </row>
    <row r="154" spans="1:10" s="10" customFormat="1" ht="25.5" customHeight="1">
      <c r="A154" s="12"/>
      <c r="B154" s="19">
        <v>39793</v>
      </c>
      <c r="C154" s="12" t="s">
        <v>1030</v>
      </c>
      <c r="D154" s="12"/>
      <c r="E154" s="11" t="s">
        <v>1031</v>
      </c>
      <c r="F154" s="40" t="s">
        <v>521</v>
      </c>
      <c r="G154" s="11" t="s">
        <v>70</v>
      </c>
      <c r="H154" s="11" t="str">
        <f>LOOKUP(G154,会计科目!$A$2:$A$349,会计科目!$B$2:$B$349)</f>
        <v>其他应收款—成都铁路局</v>
      </c>
      <c r="I154" s="13">
        <v>11224.98</v>
      </c>
      <c r="J154" s="13"/>
    </row>
    <row r="155" spans="1:10" s="10" customFormat="1" ht="25.5" customHeight="1">
      <c r="A155" s="12"/>
      <c r="B155" s="19">
        <v>39793</v>
      </c>
      <c r="C155" s="12" t="s">
        <v>1030</v>
      </c>
      <c r="D155" s="12"/>
      <c r="E155" s="11" t="s">
        <v>1031</v>
      </c>
      <c r="F155" s="40" t="s">
        <v>522</v>
      </c>
      <c r="G155" s="11" t="s">
        <v>87</v>
      </c>
      <c r="H155" s="11" t="str">
        <f>LOOKUP(G155,会计科目!$A$2:$A$349,会计科目!$B$2:$B$349)</f>
        <v>材料采购—四川铝管厂</v>
      </c>
      <c r="I155" s="13"/>
      <c r="J155" s="13">
        <v>9594</v>
      </c>
    </row>
    <row r="156" spans="1:10" s="10" customFormat="1" ht="25.5" customHeight="1">
      <c r="A156" s="12"/>
      <c r="B156" s="19">
        <v>39793</v>
      </c>
      <c r="C156" s="12" t="s">
        <v>1030</v>
      </c>
      <c r="D156" s="12"/>
      <c r="E156" s="11" t="s">
        <v>1031</v>
      </c>
      <c r="F156" s="40" t="s">
        <v>522</v>
      </c>
      <c r="G156" s="11" t="s">
        <v>629</v>
      </c>
      <c r="H156" s="11" t="str">
        <f>LOOKUP(G156,会计科目!$A$2:$A$349,会计科目!$B$2:$B$349)</f>
        <v>应交税费—增值税（进项税额转出）</v>
      </c>
      <c r="I156" s="13"/>
      <c r="J156" s="13">
        <v>1630.98</v>
      </c>
    </row>
    <row r="157" spans="1:10" s="10" customFormat="1" ht="25.5" customHeight="1">
      <c r="A157" s="12"/>
      <c r="B157" s="19">
        <v>39793</v>
      </c>
      <c r="C157" s="12" t="s">
        <v>1032</v>
      </c>
      <c r="D157" s="12" t="s">
        <v>1033</v>
      </c>
      <c r="E157" s="11" t="s">
        <v>1034</v>
      </c>
      <c r="F157" s="40" t="s">
        <v>521</v>
      </c>
      <c r="G157" s="11" t="s">
        <v>366</v>
      </c>
      <c r="H157" s="11" t="str">
        <f>LOOKUP(G157,会计科目!$A$2:$A$349,会计科目!$B$2:$B$349)</f>
        <v>销售费用—其他</v>
      </c>
      <c r="I157" s="13">
        <v>150</v>
      </c>
      <c r="J157" s="13"/>
    </row>
    <row r="158" spans="1:10" s="10" customFormat="1" ht="25.5" customHeight="1">
      <c r="A158" s="12"/>
      <c r="B158" s="19">
        <v>39793</v>
      </c>
      <c r="C158" s="12" t="s">
        <v>1032</v>
      </c>
      <c r="D158" s="12" t="s">
        <v>1033</v>
      </c>
      <c r="E158" s="11" t="s">
        <v>1034</v>
      </c>
      <c r="F158" s="40" t="s">
        <v>522</v>
      </c>
      <c r="G158" s="11" t="s">
        <v>528</v>
      </c>
      <c r="H158" s="11" t="str">
        <f>LOOKUP(G158,会计科目!$A$2:$A$349,会计科目!$B$2:$B$349)</f>
        <v>库存现金</v>
      </c>
      <c r="I158" s="13"/>
      <c r="J158" s="13">
        <v>150</v>
      </c>
    </row>
    <row r="159" spans="1:10" s="10" customFormat="1" ht="25.5" customHeight="1">
      <c r="A159" s="12"/>
      <c r="B159" s="19">
        <v>39794</v>
      </c>
      <c r="C159" s="12" t="s">
        <v>1035</v>
      </c>
      <c r="D159" s="12" t="s">
        <v>1036</v>
      </c>
      <c r="E159" s="11" t="s">
        <v>1037</v>
      </c>
      <c r="F159" s="40" t="s">
        <v>521</v>
      </c>
      <c r="G159" s="11" t="s">
        <v>1038</v>
      </c>
      <c r="H159" s="11" t="str">
        <f>LOOKUP(G159,会计科目!$A$2:$A$349,会计科目!$B$2:$B$349)</f>
        <v>应付票据—北方物资经销公司</v>
      </c>
      <c r="I159" s="13">
        <v>15000</v>
      </c>
      <c r="J159" s="13"/>
    </row>
    <row r="160" spans="1:10" s="10" customFormat="1" ht="25.5" customHeight="1">
      <c r="A160" s="12"/>
      <c r="B160" s="19">
        <v>39794</v>
      </c>
      <c r="C160" s="12" t="s">
        <v>1035</v>
      </c>
      <c r="D160" s="12" t="s">
        <v>1036</v>
      </c>
      <c r="E160" s="11" t="s">
        <v>1037</v>
      </c>
      <c r="F160" s="40" t="s">
        <v>522</v>
      </c>
      <c r="G160" s="11" t="s">
        <v>525</v>
      </c>
      <c r="H160" s="11" t="str">
        <f>LOOKUP(G160,会计科目!$A$2:$A$349,会计科目!$B$2:$B$349)</f>
        <v>银行存款—中国工商银行沈河分理处</v>
      </c>
      <c r="I160" s="13"/>
      <c r="J160" s="13">
        <v>15000</v>
      </c>
    </row>
    <row r="161" spans="1:10" s="10" customFormat="1" ht="25.5" customHeight="1">
      <c r="A161" s="12"/>
      <c r="B161" s="19">
        <v>39794</v>
      </c>
      <c r="C161" s="12" t="s">
        <v>1039</v>
      </c>
      <c r="D161" s="12" t="s">
        <v>1040</v>
      </c>
      <c r="E161" s="11" t="s">
        <v>1041</v>
      </c>
      <c r="F161" s="40" t="s">
        <v>521</v>
      </c>
      <c r="G161" s="11" t="s">
        <v>686</v>
      </c>
      <c r="H161" s="11" t="str">
        <f>LOOKUP(G161,会计科目!$A$2:$A$349,会计科目!$B$2:$B$349)</f>
        <v>营业外支出—捐赠支出</v>
      </c>
      <c r="I161" s="13">
        <v>100000</v>
      </c>
      <c r="J161" s="13"/>
    </row>
    <row r="162" spans="1:10" s="10" customFormat="1" ht="25.5" customHeight="1">
      <c r="A162" s="12"/>
      <c r="B162" s="19">
        <v>39794</v>
      </c>
      <c r="C162" s="12" t="s">
        <v>1042</v>
      </c>
      <c r="D162" s="12" t="s">
        <v>1040</v>
      </c>
      <c r="E162" s="11" t="s">
        <v>1041</v>
      </c>
      <c r="F162" s="40" t="s">
        <v>522</v>
      </c>
      <c r="G162" s="11" t="s">
        <v>525</v>
      </c>
      <c r="H162" s="11" t="str">
        <f>LOOKUP(G162,会计科目!$A$2:$A$349,会计科目!$B$2:$B$349)</f>
        <v>银行存款—中国工商银行沈河分理处</v>
      </c>
      <c r="I162" s="13"/>
      <c r="J162" s="13">
        <v>100000</v>
      </c>
    </row>
    <row r="163" spans="1:10" s="10" customFormat="1" ht="25.5" customHeight="1">
      <c r="A163" s="12"/>
      <c r="B163" s="19">
        <v>39794</v>
      </c>
      <c r="C163" s="12" t="s">
        <v>1043</v>
      </c>
      <c r="D163" s="12" t="s">
        <v>1044</v>
      </c>
      <c r="E163" s="11" t="s">
        <v>1045</v>
      </c>
      <c r="F163" s="40" t="s">
        <v>522</v>
      </c>
      <c r="G163" s="12" t="s">
        <v>1070</v>
      </c>
      <c r="H163" s="11" t="str">
        <f>LOOKUP(G163,会计科目!$A$2:$A$349,会计科目!$B$2:$B$349)</f>
        <v>应付职工薪酬—社会保险费</v>
      </c>
      <c r="I163" s="13">
        <v>55599</v>
      </c>
      <c r="J163" s="13"/>
    </row>
    <row r="164" spans="1:10" s="10" customFormat="1" ht="25.5" customHeight="1">
      <c r="A164" s="12"/>
      <c r="B164" s="19">
        <v>39794</v>
      </c>
      <c r="C164" s="12" t="s">
        <v>1043</v>
      </c>
      <c r="D164" s="12" t="s">
        <v>1044</v>
      </c>
      <c r="E164" s="11" t="s">
        <v>1045</v>
      </c>
      <c r="F164" s="40" t="s">
        <v>522</v>
      </c>
      <c r="G164" s="12" t="s">
        <v>1071</v>
      </c>
      <c r="H164" s="11" t="str">
        <f>LOOKUP(G164,会计科目!$A$2:$A$349,会计科目!$B$2:$B$349)</f>
        <v>应付职工薪酬—住房公积金</v>
      </c>
      <c r="I164" s="13">
        <v>25000</v>
      </c>
      <c r="J164" s="13"/>
    </row>
    <row r="165" spans="1:10" s="10" customFormat="1" ht="25.5" customHeight="1">
      <c r="A165" s="12"/>
      <c r="B165" s="19">
        <v>39794</v>
      </c>
      <c r="C165" s="12" t="s">
        <v>1046</v>
      </c>
      <c r="D165" s="12" t="s">
        <v>1047</v>
      </c>
      <c r="E165" s="11" t="s">
        <v>1045</v>
      </c>
      <c r="F165" s="40" t="s">
        <v>522</v>
      </c>
      <c r="G165" s="11" t="s">
        <v>525</v>
      </c>
      <c r="H165" s="11" t="str">
        <f>LOOKUP(G165,会计科目!$A$2:$A$349,会计科目!$B$2:$B$349)</f>
        <v>银行存款—中国工商银行沈河分理处</v>
      </c>
      <c r="I165" s="13"/>
      <c r="J165" s="13">
        <v>80599</v>
      </c>
    </row>
    <row r="166" spans="1:10" s="10" customFormat="1" ht="25.5" customHeight="1">
      <c r="A166" s="12"/>
      <c r="B166" s="19">
        <v>39794</v>
      </c>
      <c r="C166" s="12" t="s">
        <v>1048</v>
      </c>
      <c r="D166" s="12" t="s">
        <v>1049</v>
      </c>
      <c r="E166" s="11" t="s">
        <v>1050</v>
      </c>
      <c r="F166" s="40" t="s">
        <v>521</v>
      </c>
      <c r="G166" s="11" t="s">
        <v>722</v>
      </c>
      <c r="H166" s="11" t="str">
        <f>LOOKUP(G166,会计科目!$A$2:$A$349,会计科目!$B$2:$B$349)</f>
        <v>在建工程—技术改造工程</v>
      </c>
      <c r="I166" s="13">
        <v>145000</v>
      </c>
      <c r="J166" s="13"/>
    </row>
    <row r="167" spans="1:10" s="10" customFormat="1" ht="25.5" customHeight="1">
      <c r="A167" s="12"/>
      <c r="B167" s="19">
        <v>39794</v>
      </c>
      <c r="C167" s="12" t="s">
        <v>1048</v>
      </c>
      <c r="D167" s="12" t="s">
        <v>1049</v>
      </c>
      <c r="E167" s="11" t="s">
        <v>1050</v>
      </c>
      <c r="F167" s="40" t="s">
        <v>521</v>
      </c>
      <c r="G167" s="11" t="s">
        <v>525</v>
      </c>
      <c r="H167" s="11" t="str">
        <f>LOOKUP(G167,会计科目!$A$2:$A$349,会计科目!$B$2:$B$349)</f>
        <v>银行存款—中国工商银行沈河分理处</v>
      </c>
      <c r="I167" s="13"/>
      <c r="J167" s="13">
        <v>145000</v>
      </c>
    </row>
    <row r="168" spans="1:10" s="10" customFormat="1" ht="25.5" customHeight="1">
      <c r="A168" s="12"/>
      <c r="B168" s="19">
        <v>39794</v>
      </c>
      <c r="C168" s="12" t="s">
        <v>1051</v>
      </c>
      <c r="D168" s="12" t="s">
        <v>1052</v>
      </c>
      <c r="E168" s="11" t="s">
        <v>1053</v>
      </c>
      <c r="F168" s="40" t="s">
        <v>521</v>
      </c>
      <c r="G168" s="11" t="s">
        <v>380</v>
      </c>
      <c r="H168" s="11" t="str">
        <f>LOOKUP(G168,会计科目!$A$2:$A$349,会计科目!$B$2:$B$349)</f>
        <v>管理费用—保险费</v>
      </c>
      <c r="I168" s="13">
        <v>36240</v>
      </c>
      <c r="J168" s="13"/>
    </row>
    <row r="169" spans="1:10" s="10" customFormat="1" ht="25.5" customHeight="1">
      <c r="A169" s="12"/>
      <c r="B169" s="19">
        <v>39794</v>
      </c>
      <c r="C169" s="12" t="s">
        <v>1051</v>
      </c>
      <c r="D169" s="12" t="s">
        <v>1052</v>
      </c>
      <c r="E169" s="11" t="s">
        <v>1053</v>
      </c>
      <c r="F169" s="40" t="s">
        <v>522</v>
      </c>
      <c r="G169" s="11" t="s">
        <v>525</v>
      </c>
      <c r="H169" s="11" t="str">
        <f>LOOKUP(G169,会计科目!$A$2:$A$349,会计科目!$B$2:$B$349)</f>
        <v>银行存款—中国工商银行沈河分理处</v>
      </c>
      <c r="I169" s="13"/>
      <c r="J169" s="13">
        <v>36240</v>
      </c>
    </row>
    <row r="170" spans="1:10" s="10" customFormat="1" ht="25.5" customHeight="1">
      <c r="A170" s="12"/>
      <c r="B170" s="19">
        <v>39794</v>
      </c>
      <c r="C170" s="12" t="s">
        <v>1054</v>
      </c>
      <c r="D170" s="12" t="s">
        <v>1055</v>
      </c>
      <c r="E170" s="11" t="s">
        <v>1056</v>
      </c>
      <c r="F170" s="40" t="s">
        <v>521</v>
      </c>
      <c r="G170" s="11" t="s">
        <v>528</v>
      </c>
      <c r="H170" s="11" t="str">
        <f>LOOKUP(G170,会计科目!$A$2:$A$349,会计科目!$B$2:$B$349)</f>
        <v>库存现金</v>
      </c>
      <c r="I170" s="13">
        <v>1784.6</v>
      </c>
      <c r="J170" s="13"/>
    </row>
    <row r="171" spans="1:10" s="10" customFormat="1" ht="25.5" customHeight="1">
      <c r="A171" s="12"/>
      <c r="B171" s="19">
        <v>39794</v>
      </c>
      <c r="C171" s="12" t="s">
        <v>1057</v>
      </c>
      <c r="D171" s="12" t="s">
        <v>1058</v>
      </c>
      <c r="E171" s="11" t="s">
        <v>1059</v>
      </c>
      <c r="F171" s="40" t="s">
        <v>521</v>
      </c>
      <c r="G171" s="11" t="s">
        <v>383</v>
      </c>
      <c r="H171" s="11" t="str">
        <f>LOOKUP(G171,会计科目!$A$2:$A$349,会计科目!$B$2:$B$349)</f>
        <v>管理费用—差旅费</v>
      </c>
      <c r="I171" s="13">
        <v>3215.4</v>
      </c>
      <c r="J171" s="13"/>
    </row>
    <row r="172" spans="1:10" s="10" customFormat="1" ht="25.5" customHeight="1">
      <c r="A172" s="12"/>
      <c r="B172" s="19">
        <v>39794</v>
      </c>
      <c r="C172" s="12" t="s">
        <v>1057</v>
      </c>
      <c r="D172" s="12" t="s">
        <v>1058</v>
      </c>
      <c r="E172" s="11" t="s">
        <v>1059</v>
      </c>
      <c r="F172" s="40" t="s">
        <v>522</v>
      </c>
      <c r="G172" s="11" t="s">
        <v>68</v>
      </c>
      <c r="H172" s="11" t="str">
        <f>LOOKUP(G172,会计科目!$A$2:$A$349,会计科目!$B$2:$B$349)</f>
        <v>其他应收款—郝胜利</v>
      </c>
      <c r="I172" s="13"/>
      <c r="J172" s="13">
        <v>5000</v>
      </c>
    </row>
    <row r="173" spans="1:10" s="10" customFormat="1" ht="25.5" customHeight="1">
      <c r="A173" s="12"/>
      <c r="B173" s="19">
        <v>39794</v>
      </c>
      <c r="C173" s="12" t="s">
        <v>1060</v>
      </c>
      <c r="D173" s="12"/>
      <c r="E173" s="11" t="s">
        <v>1061</v>
      </c>
      <c r="F173" s="40" t="s">
        <v>521</v>
      </c>
      <c r="G173" s="11" t="s">
        <v>722</v>
      </c>
      <c r="H173" s="11" t="str">
        <f>LOOKUP(G173,会计科目!$A$2:$A$349,会计科目!$B$2:$B$349)</f>
        <v>在建工程—技术改造工程</v>
      </c>
      <c r="I173" s="13">
        <v>12000</v>
      </c>
      <c r="J173" s="13"/>
    </row>
    <row r="174" spans="1:10" s="10" customFormat="1" ht="25.5" customHeight="1">
      <c r="A174" s="12"/>
      <c r="B174" s="19">
        <v>39794</v>
      </c>
      <c r="C174" s="12" t="s">
        <v>1060</v>
      </c>
      <c r="D174" s="12"/>
      <c r="E174" s="11" t="s">
        <v>1061</v>
      </c>
      <c r="F174" s="40" t="s">
        <v>522</v>
      </c>
      <c r="G174" s="11" t="s">
        <v>1062</v>
      </c>
      <c r="H174" s="11" t="str">
        <f>LOOKUP(G174,会计科目!$A$2:$A$349,会计科目!$B$2:$B$349)</f>
        <v>应付利息—长期借款</v>
      </c>
      <c r="I174" s="13"/>
      <c r="J174" s="13">
        <v>12000</v>
      </c>
    </row>
    <row r="175" spans="1:10" s="10" customFormat="1" ht="25.5" customHeight="1">
      <c r="A175" s="12"/>
      <c r="B175" s="19">
        <v>39794</v>
      </c>
      <c r="C175" s="12" t="s">
        <v>1063</v>
      </c>
      <c r="D175" s="12"/>
      <c r="E175" s="11" t="s">
        <v>1064</v>
      </c>
      <c r="F175" s="40" t="s">
        <v>521</v>
      </c>
      <c r="G175" s="11" t="s">
        <v>400</v>
      </c>
      <c r="H175" s="11" t="str">
        <f>LOOKUP(G175,会计科目!$A$2:$A$349,会计科目!$B$2:$B$349)</f>
        <v>固定资产—基本车间（机器设备）</v>
      </c>
      <c r="I175" s="13">
        <v>557000</v>
      </c>
      <c r="J175" s="13"/>
    </row>
    <row r="176" spans="1:10" s="10" customFormat="1" ht="25.5" customHeight="1">
      <c r="A176" s="12"/>
      <c r="B176" s="19">
        <v>39794</v>
      </c>
      <c r="C176" s="12" t="s">
        <v>1063</v>
      </c>
      <c r="D176" s="12"/>
      <c r="E176" s="11" t="s">
        <v>1064</v>
      </c>
      <c r="F176" s="40" t="s">
        <v>522</v>
      </c>
      <c r="G176" s="11" t="s">
        <v>722</v>
      </c>
      <c r="H176" s="11" t="str">
        <f>LOOKUP(G176,[1]会计科目!$A$2:$A$320,[1]会计科目!$B$2:$B$320)</f>
        <v>在建工程—技术改造工程</v>
      </c>
      <c r="I176" s="13"/>
      <c r="J176" s="13">
        <v>557000</v>
      </c>
    </row>
    <row r="177" spans="1:10" s="10" customFormat="1" ht="25.5" customHeight="1">
      <c r="A177" s="12"/>
      <c r="B177" s="19">
        <v>39795</v>
      </c>
      <c r="C177" s="12" t="s">
        <v>826</v>
      </c>
      <c r="D177" s="12"/>
      <c r="E177" s="12" t="s">
        <v>795</v>
      </c>
      <c r="F177" s="40" t="s">
        <v>521</v>
      </c>
      <c r="G177" s="12" t="s">
        <v>149</v>
      </c>
      <c r="H177" s="11" t="str">
        <f>LOOKUP(G177,会计科目!$A$2:$A$349,会计科目!$B$2:$B$349)</f>
        <v>固定资产清理—钻床</v>
      </c>
      <c r="I177" s="13">
        <v>240</v>
      </c>
      <c r="J177" s="13"/>
    </row>
    <row r="178" spans="1:10" s="10" customFormat="1" ht="25.5" customHeight="1">
      <c r="A178" s="12"/>
      <c r="B178" s="19">
        <v>39795</v>
      </c>
      <c r="C178" s="12" t="s">
        <v>826</v>
      </c>
      <c r="D178" s="12"/>
      <c r="E178" s="12" t="s">
        <v>795</v>
      </c>
      <c r="F178" s="40" t="s">
        <v>521</v>
      </c>
      <c r="G178" s="12" t="s">
        <v>813</v>
      </c>
      <c r="H178" s="11" t="str">
        <f>LOOKUP(G178,会计科目!$A$2:$A$349,会计科目!$B$2:$B$349)</f>
        <v>累计折旧—基本车间（机器设备）</v>
      </c>
      <c r="I178" s="13">
        <v>15960</v>
      </c>
      <c r="J178" s="13"/>
    </row>
    <row r="179" spans="1:10" s="10" customFormat="1" ht="25.5" customHeight="1">
      <c r="A179" s="12"/>
      <c r="B179" s="19">
        <v>39795</v>
      </c>
      <c r="C179" s="12" t="s">
        <v>826</v>
      </c>
      <c r="D179" s="12"/>
      <c r="E179" s="12" t="s">
        <v>795</v>
      </c>
      <c r="F179" s="40" t="s">
        <v>522</v>
      </c>
      <c r="G179" s="12" t="s">
        <v>400</v>
      </c>
      <c r="H179" s="11" t="str">
        <f>LOOKUP(G179,会计科目!$A$2:$A$349,会计科目!$B$2:$B$349)</f>
        <v>固定资产—基本车间（机器设备）</v>
      </c>
      <c r="I179" s="13"/>
      <c r="J179" s="13">
        <v>16200</v>
      </c>
    </row>
    <row r="180" spans="1:10" s="10" customFormat="1" ht="25.5" customHeight="1">
      <c r="A180" s="12"/>
      <c r="B180" s="19">
        <v>39795</v>
      </c>
      <c r="C180" s="12" t="s">
        <v>827</v>
      </c>
      <c r="D180" s="12" t="s">
        <v>1276</v>
      </c>
      <c r="E180" s="11" t="s">
        <v>828</v>
      </c>
      <c r="F180" s="40" t="s">
        <v>521</v>
      </c>
      <c r="G180" s="12" t="s">
        <v>149</v>
      </c>
      <c r="H180" s="11" t="str">
        <f>LOOKUP(G180,会计科目!$A$2:$A$349,会计科目!$B$2:$B$349)</f>
        <v>固定资产清理—钻床</v>
      </c>
      <c r="I180" s="13">
        <v>230</v>
      </c>
      <c r="J180" s="13"/>
    </row>
    <row r="181" spans="1:10" s="10" customFormat="1" ht="25.5" customHeight="1">
      <c r="A181" s="12"/>
      <c r="B181" s="19">
        <v>39795</v>
      </c>
      <c r="C181" s="12" t="s">
        <v>827</v>
      </c>
      <c r="D181" s="12" t="s">
        <v>1276</v>
      </c>
      <c r="E181" s="11" t="s">
        <v>828</v>
      </c>
      <c r="F181" s="40" t="s">
        <v>522</v>
      </c>
      <c r="G181" s="12" t="s">
        <v>528</v>
      </c>
      <c r="H181" s="11" t="str">
        <f>LOOKUP(G181,会计科目!$A$2:$A$349,会计科目!$B$2:$B$349)</f>
        <v>库存现金</v>
      </c>
      <c r="I181" s="13"/>
      <c r="J181" s="13">
        <v>230</v>
      </c>
    </row>
    <row r="182" spans="1:10" s="10" customFormat="1" ht="25.5" customHeight="1">
      <c r="A182" s="12"/>
      <c r="B182" s="19">
        <v>39795</v>
      </c>
      <c r="C182" s="12" t="s">
        <v>829</v>
      </c>
      <c r="D182" s="12" t="s">
        <v>1277</v>
      </c>
      <c r="E182" s="11" t="s">
        <v>830</v>
      </c>
      <c r="F182" s="40" t="s">
        <v>521</v>
      </c>
      <c r="G182" s="12" t="s">
        <v>528</v>
      </c>
      <c r="H182" s="11" t="str">
        <f>LOOKUP(G182,会计科目!$A$2:$A$349,会计科目!$B$2:$B$349)</f>
        <v>库存现金</v>
      </c>
      <c r="I182" s="13">
        <v>364</v>
      </c>
      <c r="J182" s="13"/>
    </row>
    <row r="183" spans="1:10" s="10" customFormat="1" ht="25.5" customHeight="1">
      <c r="A183" s="12"/>
      <c r="B183" s="19">
        <v>39795</v>
      </c>
      <c r="C183" s="12" t="s">
        <v>829</v>
      </c>
      <c r="D183" s="12" t="s">
        <v>1277</v>
      </c>
      <c r="E183" s="11" t="s">
        <v>830</v>
      </c>
      <c r="F183" s="40" t="s">
        <v>522</v>
      </c>
      <c r="G183" s="12" t="s">
        <v>149</v>
      </c>
      <c r="H183" s="11" t="str">
        <f>LOOKUP(G183,会计科目!$A$2:$A$349,会计科目!$B$2:$B$349)</f>
        <v>固定资产清理—钻床</v>
      </c>
      <c r="I183" s="13"/>
      <c r="J183" s="13">
        <v>364</v>
      </c>
    </row>
    <row r="184" spans="1:10" s="10" customFormat="1" ht="25.5" customHeight="1">
      <c r="A184" s="12"/>
      <c r="B184" s="19">
        <v>39795</v>
      </c>
      <c r="C184" s="12" t="s">
        <v>831</v>
      </c>
      <c r="D184" s="12"/>
      <c r="E184" s="11" t="s">
        <v>832</v>
      </c>
      <c r="F184" s="40" t="s">
        <v>521</v>
      </c>
      <c r="G184" s="12" t="s">
        <v>684</v>
      </c>
      <c r="H184" s="11" t="str">
        <f>LOOKUP(G184,会计科目!$A$2:$A$349,会计科目!$B$2:$B$349)</f>
        <v>营业外支出—处置固定资产净损失</v>
      </c>
      <c r="I184" s="13">
        <v>106</v>
      </c>
      <c r="J184" s="13"/>
    </row>
    <row r="185" spans="1:10" s="10" customFormat="1" ht="25.5" customHeight="1">
      <c r="A185" s="12"/>
      <c r="B185" s="19">
        <v>39795</v>
      </c>
      <c r="C185" s="12" t="s">
        <v>831</v>
      </c>
      <c r="D185" s="12"/>
      <c r="E185" s="11" t="s">
        <v>832</v>
      </c>
      <c r="F185" s="40" t="s">
        <v>522</v>
      </c>
      <c r="G185" s="12" t="s">
        <v>149</v>
      </c>
      <c r="H185" s="11" t="str">
        <f>LOOKUP(G185,会计科目!$A$2:$A$349,会计科目!$B$2:$B$349)</f>
        <v>固定资产清理—钻床</v>
      </c>
      <c r="I185" s="13"/>
      <c r="J185" s="13">
        <v>106</v>
      </c>
    </row>
    <row r="186" spans="1:10" s="10" customFormat="1" ht="25.5" customHeight="1">
      <c r="A186" s="12"/>
      <c r="B186" s="19">
        <v>39795</v>
      </c>
      <c r="C186" s="12" t="s">
        <v>833</v>
      </c>
      <c r="D186" s="12" t="s">
        <v>1278</v>
      </c>
      <c r="E186" s="11" t="s">
        <v>834</v>
      </c>
      <c r="F186" s="40" t="s">
        <v>521</v>
      </c>
      <c r="G186" s="12" t="s">
        <v>525</v>
      </c>
      <c r="H186" s="11" t="str">
        <f>LOOKUP(G186,会计科目!$A$2:$A$349,会计科目!$B$2:$B$349)</f>
        <v>银行存款—中国工商银行沈河分理处</v>
      </c>
      <c r="I186" s="13">
        <v>50000</v>
      </c>
      <c r="J186" s="13"/>
    </row>
    <row r="187" spans="1:10" s="10" customFormat="1" ht="25.5" customHeight="1">
      <c r="A187" s="12"/>
      <c r="B187" s="19">
        <v>39795</v>
      </c>
      <c r="C187" s="12" t="s">
        <v>833</v>
      </c>
      <c r="D187" s="12" t="s">
        <v>1278</v>
      </c>
      <c r="E187" s="11" t="s">
        <v>834</v>
      </c>
      <c r="F187" s="40" t="s">
        <v>522</v>
      </c>
      <c r="G187" s="12" t="s">
        <v>661</v>
      </c>
      <c r="H187" s="11" t="str">
        <f>LOOKUP(G187,会计科目!$A$2:$A$349,会计科目!$B$2:$B$349)</f>
        <v>其他业务收入—出租无形资产收入</v>
      </c>
      <c r="I187" s="13"/>
      <c r="J187" s="13">
        <v>50000</v>
      </c>
    </row>
    <row r="188" spans="1:10" s="10" customFormat="1" ht="25.5" customHeight="1">
      <c r="A188" s="12"/>
      <c r="B188" s="19">
        <v>39795</v>
      </c>
      <c r="C188" s="12" t="s">
        <v>836</v>
      </c>
      <c r="D188" s="12"/>
      <c r="E188" s="11" t="s">
        <v>835</v>
      </c>
      <c r="F188" s="40" t="s">
        <v>521</v>
      </c>
      <c r="G188" s="12" t="s">
        <v>1316</v>
      </c>
      <c r="H188" s="11" t="str">
        <f>LOOKUP(G188,会计科目!$A$2:$A$349,会计科目!$B$2:$B$349)</f>
        <v>材料采购—铁岭矿山公司（原煤）</v>
      </c>
      <c r="I188" s="13">
        <v>64000</v>
      </c>
      <c r="J188" s="13"/>
    </row>
    <row r="189" spans="1:10" s="10" customFormat="1" ht="25.5" customHeight="1">
      <c r="A189" s="12"/>
      <c r="B189" s="19">
        <v>39795</v>
      </c>
      <c r="C189" s="12" t="s">
        <v>836</v>
      </c>
      <c r="D189" s="12"/>
      <c r="E189" s="11" t="s">
        <v>835</v>
      </c>
      <c r="F189" s="40" t="s">
        <v>521</v>
      </c>
      <c r="G189" s="12" t="s">
        <v>531</v>
      </c>
      <c r="H189" s="11" t="str">
        <f>LOOKUP(G189,会计科目!$A$2:$A$349,会计科目!$B$2:$B$349)</f>
        <v>应交税费—增值税（进项税额）</v>
      </c>
      <c r="I189" s="13">
        <v>8320</v>
      </c>
      <c r="J189" s="13"/>
    </row>
    <row r="190" spans="1:10" s="10" customFormat="1" ht="25.5" customHeight="1">
      <c r="A190" s="12"/>
      <c r="B190" s="19">
        <v>39795</v>
      </c>
      <c r="C190" s="12" t="s">
        <v>836</v>
      </c>
      <c r="D190" s="12"/>
      <c r="E190" s="11" t="s">
        <v>835</v>
      </c>
      <c r="F190" s="40" t="s">
        <v>522</v>
      </c>
      <c r="G190" s="12" t="s">
        <v>1326</v>
      </c>
      <c r="H190" s="11" t="str">
        <f>LOOKUP(G190,会计科目!$A$2:$A$349,会计科目!$B$2:$B$349)</f>
        <v>应付票据—铁岭矿山公司</v>
      </c>
      <c r="I190" s="13"/>
      <c r="J190" s="13">
        <v>72320</v>
      </c>
    </row>
    <row r="191" spans="1:10" s="10" customFormat="1" ht="25.5" customHeight="1">
      <c r="A191" s="12"/>
      <c r="B191" s="19">
        <v>39795</v>
      </c>
      <c r="C191" s="12" t="s">
        <v>837</v>
      </c>
      <c r="D191" s="12"/>
      <c r="E191" s="11" t="s">
        <v>838</v>
      </c>
      <c r="F191" s="40" t="s">
        <v>521</v>
      </c>
      <c r="G191" s="12" t="s">
        <v>571</v>
      </c>
      <c r="H191" s="11" t="str">
        <f>LOOKUP(G191,会计科目!$A$2:$A$349,会计科目!$B$2:$B$349)</f>
        <v>原材料—原煤</v>
      </c>
      <c r="I191" s="13">
        <v>98064</v>
      </c>
      <c r="J191" s="13"/>
    </row>
    <row r="192" spans="1:10" s="10" customFormat="1" ht="25.5" customHeight="1">
      <c r="A192" s="12"/>
      <c r="B192" s="19">
        <v>39795</v>
      </c>
      <c r="C192" s="12" t="s">
        <v>837</v>
      </c>
      <c r="D192" s="12"/>
      <c r="E192" s="11" t="s">
        <v>838</v>
      </c>
      <c r="F192" s="40" t="s">
        <v>522</v>
      </c>
      <c r="G192" s="12" t="s">
        <v>839</v>
      </c>
      <c r="H192" s="11" t="str">
        <f>LOOKUP(G192,会计科目!$A$2:$A$349,会计科目!$B$2:$B$349)</f>
        <v>材料采购—铁岭矿山公司（原煤）</v>
      </c>
      <c r="I192" s="13"/>
      <c r="J192" s="13">
        <v>64000</v>
      </c>
    </row>
    <row r="193" spans="1:10" s="10" customFormat="1" ht="25.5" customHeight="1">
      <c r="A193" s="12"/>
      <c r="B193" s="19">
        <v>39795</v>
      </c>
      <c r="C193" s="12" t="s">
        <v>837</v>
      </c>
      <c r="D193" s="12"/>
      <c r="E193" s="11" t="s">
        <v>838</v>
      </c>
      <c r="F193" s="40" t="s">
        <v>522</v>
      </c>
      <c r="G193" s="12" t="s">
        <v>500</v>
      </c>
      <c r="H193" s="11" t="str">
        <f>LOOKUP(G193,会计科目!$A$2:$A$349,会计科目!$B$2:$B$349)</f>
        <v>材料成本差异—原煤</v>
      </c>
      <c r="I193" s="13"/>
      <c r="J193" s="13">
        <v>34064</v>
      </c>
    </row>
    <row r="194" spans="1:10" s="10" customFormat="1" ht="25.5" customHeight="1">
      <c r="A194" s="12"/>
      <c r="B194" s="19">
        <v>39797</v>
      </c>
      <c r="C194" s="12" t="s">
        <v>840</v>
      </c>
      <c r="D194" s="12" t="s">
        <v>1279</v>
      </c>
      <c r="E194" s="11" t="s">
        <v>841</v>
      </c>
      <c r="F194" s="40" t="s">
        <v>521</v>
      </c>
      <c r="G194" s="12" t="s">
        <v>844</v>
      </c>
      <c r="H194" s="11" t="str">
        <f>LOOKUP(G194,会计科目!$A$2:$A$349,会计科目!$B$2:$B$349)</f>
        <v>可供出售金融资产—成本（面值）—国债</v>
      </c>
      <c r="I194" s="13">
        <v>198000</v>
      </c>
      <c r="J194" s="13"/>
    </row>
    <row r="195" spans="1:10" s="10" customFormat="1" ht="25.5" customHeight="1">
      <c r="A195" s="12"/>
      <c r="B195" s="19">
        <v>39797</v>
      </c>
      <c r="C195" s="12" t="s">
        <v>840</v>
      </c>
      <c r="D195" s="12" t="s">
        <v>1279</v>
      </c>
      <c r="E195" s="11" t="s">
        <v>841</v>
      </c>
      <c r="F195" s="40" t="s">
        <v>521</v>
      </c>
      <c r="G195" s="12" t="s">
        <v>846</v>
      </c>
      <c r="H195" s="11" t="str">
        <f>LOOKUP(G195,会计科目!$A$2:$A$349,会计科目!$B$2:$B$349)</f>
        <v>可供出售金融资产—利息调整—国债</v>
      </c>
      <c r="I195" s="13">
        <v>2000</v>
      </c>
      <c r="J195" s="13"/>
    </row>
    <row r="196" spans="1:10" s="10" customFormat="1" ht="25.5" customHeight="1">
      <c r="A196" s="12"/>
      <c r="B196" s="19">
        <v>39797</v>
      </c>
      <c r="C196" s="12" t="s">
        <v>840</v>
      </c>
      <c r="D196" s="12" t="s">
        <v>1279</v>
      </c>
      <c r="E196" s="11" t="s">
        <v>841</v>
      </c>
      <c r="F196" s="40" t="s">
        <v>522</v>
      </c>
      <c r="G196" s="12" t="s">
        <v>525</v>
      </c>
      <c r="H196" s="11" t="str">
        <f>LOOKUP(G196,会计科目!$A$2:$A$349,会计科目!$B$2:$B$349)</f>
        <v>银行存款—中国工商银行沈河分理处</v>
      </c>
      <c r="I196" s="13"/>
      <c r="J196" s="13">
        <v>200000</v>
      </c>
    </row>
    <row r="197" spans="1:10" s="10" customFormat="1" ht="25.5" customHeight="1">
      <c r="A197" s="12"/>
      <c r="B197" s="19">
        <v>39797</v>
      </c>
      <c r="C197" s="12" t="s">
        <v>852</v>
      </c>
      <c r="D197" s="12" t="s">
        <v>1280</v>
      </c>
      <c r="E197" s="11" t="s">
        <v>849</v>
      </c>
      <c r="F197" s="40" t="s">
        <v>521</v>
      </c>
      <c r="G197" s="12" t="s">
        <v>525</v>
      </c>
      <c r="H197" s="11" t="str">
        <f>LOOKUP(G197,会计科目!$A$2:$A$349,会计科目!$B$2:$B$349)</f>
        <v>银行存款—中国工商银行沈河分理处</v>
      </c>
      <c r="I197" s="13">
        <v>119592.35</v>
      </c>
      <c r="J197" s="13"/>
    </row>
    <row r="198" spans="1:10" s="10" customFormat="1" ht="25.5" customHeight="1">
      <c r="A198" s="12"/>
      <c r="B198" s="19">
        <v>39797</v>
      </c>
      <c r="C198" s="12" t="s">
        <v>852</v>
      </c>
      <c r="D198" s="12" t="s">
        <v>1280</v>
      </c>
      <c r="E198" s="11" t="s">
        <v>849</v>
      </c>
      <c r="F198" s="40" t="s">
        <v>522</v>
      </c>
      <c r="G198" s="12" t="s">
        <v>565</v>
      </c>
      <c r="H198" s="11" t="str">
        <f>LOOKUP(G198,会计科目!$A$2:$A$349,会计科目!$B$2:$B$349)</f>
        <v>交易性金融资产—股票（成本）</v>
      </c>
      <c r="I198" s="13"/>
      <c r="J198" s="13">
        <v>70000</v>
      </c>
    </row>
    <row r="199" spans="1:10" s="10" customFormat="1" ht="25.5" customHeight="1">
      <c r="A199" s="12"/>
      <c r="B199" s="19">
        <v>39797</v>
      </c>
      <c r="C199" s="12" t="s">
        <v>852</v>
      </c>
      <c r="D199" s="12" t="s">
        <v>1280</v>
      </c>
      <c r="E199" s="11" t="s">
        <v>849</v>
      </c>
      <c r="F199" s="40" t="s">
        <v>522</v>
      </c>
      <c r="G199" s="12" t="s">
        <v>850</v>
      </c>
      <c r="H199" s="11" t="str">
        <f>LOOKUP(G199,会计科目!$A$2:$A$349,会计科目!$B$2:$B$349)</f>
        <v>投资收益—股票收益</v>
      </c>
      <c r="I199" s="13"/>
      <c r="J199" s="13">
        <v>49592.35</v>
      </c>
    </row>
    <row r="200" spans="1:10" s="10" customFormat="1" ht="25.5" customHeight="1">
      <c r="A200" s="12"/>
      <c r="B200" s="19">
        <v>39797</v>
      </c>
      <c r="C200" s="12" t="s">
        <v>853</v>
      </c>
      <c r="D200" s="12"/>
      <c r="E200" s="11" t="s">
        <v>854</v>
      </c>
      <c r="F200" s="40" t="s">
        <v>521</v>
      </c>
      <c r="G200" s="12" t="s">
        <v>850</v>
      </c>
      <c r="H200" s="11" t="str">
        <f>LOOKUP(G200,会计科目!$A$2:$A$349,会计科目!$B$2:$B$349)</f>
        <v>投资收益—股票收益</v>
      </c>
      <c r="I200" s="13">
        <v>1805.07</v>
      </c>
      <c r="J200" s="13"/>
    </row>
    <row r="201" spans="1:10" s="10" customFormat="1" ht="25.5" customHeight="1">
      <c r="A201" s="12"/>
      <c r="B201" s="19">
        <v>39797</v>
      </c>
      <c r="C201" s="12" t="s">
        <v>853</v>
      </c>
      <c r="D201" s="12"/>
      <c r="E201" s="11" t="s">
        <v>854</v>
      </c>
      <c r="F201" s="40" t="s">
        <v>522</v>
      </c>
      <c r="G201" s="12" t="s">
        <v>22</v>
      </c>
      <c r="H201" s="11" t="str">
        <f>LOOKUP(G201,会计科目!$A$2:$A$349,会计科目!$B$2:$B$349)</f>
        <v>交易性金融资产—股票（公允价值变动）</v>
      </c>
      <c r="I201" s="13"/>
      <c r="J201" s="13">
        <v>1805.07</v>
      </c>
    </row>
    <row r="202" spans="1:10" s="10" customFormat="1" ht="25.5" customHeight="1">
      <c r="A202" s="12"/>
      <c r="B202" s="19">
        <v>39798</v>
      </c>
      <c r="C202" s="12" t="s">
        <v>856</v>
      </c>
      <c r="D202" s="12" t="s">
        <v>1281</v>
      </c>
      <c r="E202" s="11" t="s">
        <v>857</v>
      </c>
      <c r="F202" s="40" t="s">
        <v>521</v>
      </c>
      <c r="G202" s="12" t="s">
        <v>525</v>
      </c>
      <c r="H202" s="11" t="str">
        <f>LOOKUP(G202,会计科目!$A$2:$A$349,会计科目!$B$2:$B$349)</f>
        <v>银行存款—中国工商银行沈河分理处</v>
      </c>
      <c r="I202" s="13">
        <v>2000</v>
      </c>
      <c r="J202" s="13"/>
    </row>
    <row r="203" spans="1:10" s="10" customFormat="1" ht="25.5" customHeight="1">
      <c r="A203" s="12"/>
      <c r="B203" s="19">
        <v>39798</v>
      </c>
      <c r="C203" s="12" t="s">
        <v>856</v>
      </c>
      <c r="D203" s="12" t="s">
        <v>1282</v>
      </c>
      <c r="E203" s="11" t="s">
        <v>857</v>
      </c>
      <c r="F203" s="40" t="s">
        <v>522</v>
      </c>
      <c r="G203" s="12" t="s">
        <v>858</v>
      </c>
      <c r="H203" s="11" t="str">
        <f>LOOKUP(G203,会计科目!$A$2:$A$349,会计科目!$B$2:$B$349)</f>
        <v>应收股利—东圣股份公司</v>
      </c>
      <c r="I203" s="13"/>
      <c r="J203" s="13">
        <v>2000</v>
      </c>
    </row>
    <row r="204" spans="1:10" s="10" customFormat="1" ht="25.5" customHeight="1">
      <c r="A204" s="12"/>
      <c r="B204" s="19">
        <v>39798</v>
      </c>
      <c r="C204" s="12" t="s">
        <v>859</v>
      </c>
      <c r="D204" s="12" t="s">
        <v>1283</v>
      </c>
      <c r="E204" s="11" t="s">
        <v>860</v>
      </c>
      <c r="F204" s="40" t="s">
        <v>521</v>
      </c>
      <c r="G204" s="12" t="s">
        <v>687</v>
      </c>
      <c r="H204" s="11" t="str">
        <f>LOOKUP(G204,会计科目!$A$2:$A$349,会计科目!$B$2:$B$349)</f>
        <v>营业外支出—罚没支出</v>
      </c>
      <c r="I204" s="13">
        <v>600</v>
      </c>
      <c r="J204" s="13"/>
    </row>
    <row r="205" spans="1:10" s="10" customFormat="1" ht="25.5" customHeight="1">
      <c r="A205" s="12"/>
      <c r="B205" s="19">
        <v>39798</v>
      </c>
      <c r="C205" s="12" t="s">
        <v>859</v>
      </c>
      <c r="D205" s="12" t="s">
        <v>1283</v>
      </c>
      <c r="E205" s="11" t="s">
        <v>860</v>
      </c>
      <c r="F205" s="40" t="s">
        <v>522</v>
      </c>
      <c r="G205" s="12" t="s">
        <v>528</v>
      </c>
      <c r="H205" s="11" t="str">
        <f>LOOKUP(G205,会计科目!$A$2:$A$349,会计科目!$B$2:$B$349)</f>
        <v>库存现金</v>
      </c>
      <c r="I205" s="13"/>
      <c r="J205" s="13">
        <v>600</v>
      </c>
    </row>
    <row r="206" spans="1:10" s="10" customFormat="1" ht="25.5" customHeight="1">
      <c r="A206" s="12"/>
      <c r="B206" s="19">
        <v>39798</v>
      </c>
      <c r="C206" s="12" t="s">
        <v>864</v>
      </c>
      <c r="D206" s="12" t="s">
        <v>1284</v>
      </c>
      <c r="E206" s="11" t="s">
        <v>861</v>
      </c>
      <c r="F206" s="40" t="s">
        <v>521</v>
      </c>
      <c r="G206" s="12" t="s">
        <v>862</v>
      </c>
      <c r="H206" s="11" t="str">
        <f>LOOKUP(G206,会计科目!$A$2:$A$349,会计科目!$B$2:$B$349)</f>
        <v>银行存款—中国工商银行沈河分理处</v>
      </c>
      <c r="I206" s="13">
        <v>321010</v>
      </c>
      <c r="J206" s="13"/>
    </row>
    <row r="207" spans="1:10" s="10" customFormat="1" ht="25.5" customHeight="1">
      <c r="A207" s="12"/>
      <c r="B207" s="19">
        <v>39798</v>
      </c>
      <c r="C207" s="12" t="s">
        <v>864</v>
      </c>
      <c r="D207" s="12" t="s">
        <v>1284</v>
      </c>
      <c r="E207" s="11" t="s">
        <v>861</v>
      </c>
      <c r="F207" s="40" t="s">
        <v>522</v>
      </c>
      <c r="G207" s="12" t="s">
        <v>863</v>
      </c>
      <c r="H207" s="11" t="str">
        <f>LOOKUP(G207,会计科目!$A$2:$A$349,会计科目!$B$2:$B$349)</f>
        <v>主营业务收入—镀膜机DH-3</v>
      </c>
      <c r="I207" s="13"/>
      <c r="J207" s="13">
        <v>321010</v>
      </c>
    </row>
    <row r="208" spans="1:10" s="10" customFormat="1" ht="25.5" customHeight="1">
      <c r="A208" s="12"/>
      <c r="B208" s="19">
        <v>39798</v>
      </c>
      <c r="C208" s="12" t="s">
        <v>865</v>
      </c>
      <c r="D208" s="12"/>
      <c r="E208" s="11" t="s">
        <v>866</v>
      </c>
      <c r="F208" s="40" t="s">
        <v>521</v>
      </c>
      <c r="G208" s="12" t="s">
        <v>867</v>
      </c>
      <c r="H208" s="11" t="str">
        <f>LOOKUP(G208,会计科目!$A$2:$A$349,会计科目!$B$2:$B$349)</f>
        <v>销售费用—包装费</v>
      </c>
      <c r="I208" s="13">
        <v>3600</v>
      </c>
      <c r="J208" s="13"/>
    </row>
    <row r="209" spans="1:11" s="10" customFormat="1" ht="25.5" customHeight="1">
      <c r="A209" s="12"/>
      <c r="B209" s="19">
        <v>39798</v>
      </c>
      <c r="C209" s="12" t="s">
        <v>865</v>
      </c>
      <c r="D209" s="12"/>
      <c r="E209" s="11" t="s">
        <v>866</v>
      </c>
      <c r="F209" s="40" t="s">
        <v>522</v>
      </c>
      <c r="G209" s="12" t="s">
        <v>868</v>
      </c>
      <c r="H209" s="11" t="str">
        <f>LOOKUP(G209,会计科目!$A$2:$A$349,会计科目!$B$2:$B$349)</f>
        <v>周转材料—包装物（木材）</v>
      </c>
      <c r="I209" s="13"/>
      <c r="J209" s="13">
        <v>3600</v>
      </c>
    </row>
    <row r="210" spans="1:11" s="10" customFormat="1" ht="25.5" customHeight="1">
      <c r="A210" s="12"/>
      <c r="B210" s="19">
        <v>39798</v>
      </c>
      <c r="C210" s="12" t="s">
        <v>869</v>
      </c>
      <c r="D210" s="12" t="s">
        <v>1286</v>
      </c>
      <c r="E210" s="11" t="s">
        <v>870</v>
      </c>
      <c r="F210" s="40" t="s">
        <v>521</v>
      </c>
      <c r="G210" s="12" t="s">
        <v>871</v>
      </c>
      <c r="H210" s="11" t="str">
        <f>LOOKUP(G210,会计科目!$A$2:$A$349,会计科目!$B$2:$B$349)</f>
        <v>短期借款—中国工商银行沈河分理处</v>
      </c>
      <c r="I210" s="13">
        <v>200000</v>
      </c>
      <c r="J210" s="13"/>
    </row>
    <row r="211" spans="1:11" s="10" customFormat="1" ht="25.5" customHeight="1">
      <c r="A211" s="12"/>
      <c r="B211" s="19">
        <v>39798</v>
      </c>
      <c r="C211" s="12" t="s">
        <v>869</v>
      </c>
      <c r="D211" s="12" t="s">
        <v>1286</v>
      </c>
      <c r="E211" s="11" t="s">
        <v>870</v>
      </c>
      <c r="F211" s="40" t="s">
        <v>521</v>
      </c>
      <c r="G211" s="12" t="s">
        <v>872</v>
      </c>
      <c r="H211" s="11" t="str">
        <f>LOOKUP(G211,会计科目!$A$2:$A$349,会计科目!$B$2:$B$349)</f>
        <v>财务费用—利息支出</v>
      </c>
      <c r="I211" s="13">
        <v>6480</v>
      </c>
      <c r="J211" s="13"/>
    </row>
    <row r="212" spans="1:11" s="10" customFormat="1" ht="25.5" customHeight="1">
      <c r="A212" s="12"/>
      <c r="B212" s="19">
        <v>39798</v>
      </c>
      <c r="C212" s="12" t="s">
        <v>869</v>
      </c>
      <c r="D212" s="12" t="s">
        <v>1285</v>
      </c>
      <c r="E212" s="11" t="s">
        <v>870</v>
      </c>
      <c r="F212" s="40"/>
      <c r="G212" s="12" t="s">
        <v>862</v>
      </c>
      <c r="H212" s="11" t="str">
        <f>LOOKUP(G212,会计科目!$A$2:$A$349,会计科目!$B$2:$B$349)</f>
        <v>银行存款—中国工商银行沈河分理处</v>
      </c>
      <c r="I212" s="13"/>
      <c r="J212" s="13">
        <v>206480</v>
      </c>
      <c r="K212" s="17"/>
    </row>
    <row r="213" spans="1:11" s="10" customFormat="1" ht="25.5" customHeight="1">
      <c r="A213" s="12"/>
      <c r="B213" s="19">
        <v>39798</v>
      </c>
      <c r="C213" s="12" t="s">
        <v>873</v>
      </c>
      <c r="D213" s="12"/>
      <c r="E213" s="11" t="s">
        <v>874</v>
      </c>
      <c r="F213" s="40" t="s">
        <v>521</v>
      </c>
      <c r="G213" s="12" t="s">
        <v>877</v>
      </c>
      <c r="H213" s="11" t="str">
        <f>LOOKUP(G213,会计科目!$A$2:$A$349,会计科目!$B$2:$B$349)</f>
        <v>预付账款—北京真空产品展销会</v>
      </c>
      <c r="I213" s="13">
        <v>6000</v>
      </c>
      <c r="J213" s="13"/>
    </row>
    <row r="214" spans="1:11" s="10" customFormat="1" ht="25.5" customHeight="1">
      <c r="A214" s="12"/>
      <c r="B214" s="19">
        <v>39798</v>
      </c>
      <c r="C214" s="12" t="s">
        <v>873</v>
      </c>
      <c r="D214" s="12"/>
      <c r="E214" s="11" t="s">
        <v>874</v>
      </c>
      <c r="F214" s="40"/>
      <c r="G214" s="12" t="s">
        <v>862</v>
      </c>
      <c r="H214" s="11" t="str">
        <f>LOOKUP(G214,会计科目!$A$2:$A$349,会计科目!$B$2:$B$349)</f>
        <v>银行存款—中国工商银行沈河分理处</v>
      </c>
      <c r="I214" s="13"/>
      <c r="J214" s="13">
        <v>6000</v>
      </c>
    </row>
    <row r="215" spans="1:11" s="10" customFormat="1" ht="25.5" customHeight="1">
      <c r="A215" s="12"/>
      <c r="B215" s="19">
        <v>39798</v>
      </c>
      <c r="C215" s="12" t="s">
        <v>878</v>
      </c>
      <c r="D215" s="12"/>
      <c r="E215" s="11" t="s">
        <v>879</v>
      </c>
      <c r="F215" s="40" t="s">
        <v>521</v>
      </c>
      <c r="G215" s="12" t="s">
        <v>862</v>
      </c>
      <c r="H215" s="11" t="str">
        <f>LOOKUP(G215,会计科目!$A$2:$A$349,会计科目!$B$2:$B$349)</f>
        <v>银行存款—中国工商银行沈河分理处</v>
      </c>
      <c r="I215" s="13">
        <v>625600</v>
      </c>
      <c r="J215" s="13"/>
    </row>
    <row r="216" spans="1:11" s="10" customFormat="1" ht="25.5" customHeight="1">
      <c r="A216" s="12"/>
      <c r="B216" s="19">
        <v>39798</v>
      </c>
      <c r="C216" s="12" t="s">
        <v>878</v>
      </c>
      <c r="D216" s="12"/>
      <c r="E216" s="11" t="s">
        <v>879</v>
      </c>
      <c r="F216" s="40" t="s">
        <v>522</v>
      </c>
      <c r="G216" s="12" t="s">
        <v>880</v>
      </c>
      <c r="H216" s="11" t="str">
        <f>LOOKUP(G216,会计科目!$A$2:$A$349,会计科目!$B$2:$B$349)</f>
        <v>交易性金融资产—债券（面值）</v>
      </c>
      <c r="I216" s="13"/>
      <c r="J216" s="13">
        <v>580000</v>
      </c>
    </row>
    <row r="217" spans="1:11" s="10" customFormat="1" ht="25.5" customHeight="1">
      <c r="A217" s="12"/>
      <c r="B217" s="19">
        <v>39798</v>
      </c>
      <c r="C217" s="12" t="s">
        <v>878</v>
      </c>
      <c r="D217" s="12"/>
      <c r="E217" s="11" t="s">
        <v>879</v>
      </c>
      <c r="F217" s="40" t="s">
        <v>522</v>
      </c>
      <c r="G217" s="12" t="s">
        <v>881</v>
      </c>
      <c r="H217" s="11" t="str">
        <f>LOOKUP(G217,会计科目!$A$2:$A$349,会计科目!$B$2:$B$349)</f>
        <v>交易性金融资产—债券（公允价值变动）</v>
      </c>
      <c r="I217" s="13"/>
      <c r="J217" s="13">
        <v>2060.66</v>
      </c>
    </row>
    <row r="218" spans="1:11" s="10" customFormat="1" ht="25.5" customHeight="1">
      <c r="A218" s="12"/>
      <c r="B218" s="19">
        <v>39798</v>
      </c>
      <c r="C218" s="12" t="s">
        <v>878</v>
      </c>
      <c r="D218" s="12"/>
      <c r="E218" s="11" t="s">
        <v>879</v>
      </c>
      <c r="F218" s="40" t="s">
        <v>522</v>
      </c>
      <c r="G218" s="12" t="s">
        <v>882</v>
      </c>
      <c r="H218" s="11" t="str">
        <f>LOOKUP(G218,会计科目!$A$2:$A$349,会计科目!$B$2:$B$349)</f>
        <v>投资收益—债券收益</v>
      </c>
      <c r="I218" s="13"/>
      <c r="J218" s="13">
        <v>43539.34</v>
      </c>
    </row>
    <row r="219" spans="1:11" s="10" customFormat="1" ht="25.5" customHeight="1">
      <c r="A219" s="12"/>
      <c r="B219" s="19">
        <v>39798</v>
      </c>
      <c r="C219" s="12" t="s">
        <v>883</v>
      </c>
      <c r="D219" s="12" t="s">
        <v>1287</v>
      </c>
      <c r="E219" s="11" t="s">
        <v>884</v>
      </c>
      <c r="F219" s="40" t="s">
        <v>521</v>
      </c>
      <c r="G219" s="12" t="s">
        <v>885</v>
      </c>
      <c r="H219" s="11" t="str">
        <f>LOOKUP(G219,会计科目!$A$2:$A$349,会计科目!$B$2:$B$349)</f>
        <v>管理费用—差旅费</v>
      </c>
      <c r="I219" s="13">
        <v>6480</v>
      </c>
      <c r="J219" s="13"/>
    </row>
    <row r="220" spans="1:11" s="10" customFormat="1" ht="25.5" customHeight="1">
      <c r="A220" s="12"/>
      <c r="B220" s="19">
        <v>39798</v>
      </c>
      <c r="C220" s="12" t="s">
        <v>883</v>
      </c>
      <c r="D220" s="12" t="s">
        <v>1287</v>
      </c>
      <c r="E220" s="11" t="s">
        <v>884</v>
      </c>
      <c r="F220" s="40" t="s">
        <v>522</v>
      </c>
      <c r="G220" s="12" t="s">
        <v>886</v>
      </c>
      <c r="H220" s="11" t="str">
        <f>LOOKUP(G220,会计科目!$A$2:$A$349,会计科目!$B$2:$B$349)</f>
        <v>库存现金</v>
      </c>
      <c r="I220" s="13"/>
      <c r="J220" s="13">
        <v>6480</v>
      </c>
    </row>
    <row r="221" spans="1:11" s="10" customFormat="1" ht="25.5" customHeight="1">
      <c r="A221" s="12"/>
      <c r="B221" s="19">
        <v>39799</v>
      </c>
      <c r="C221" s="12" t="s">
        <v>887</v>
      </c>
      <c r="D221" s="12"/>
      <c r="E221" s="11" t="s">
        <v>888</v>
      </c>
      <c r="F221" s="40" t="s">
        <v>521</v>
      </c>
      <c r="G221" s="12" t="s">
        <v>889</v>
      </c>
      <c r="H221" s="11" t="str">
        <f>LOOKUP(G221,会计科目!$A$2:$A$349,会计科目!$B$2:$B$349)</f>
        <v>固定资产—管理部门（设备）</v>
      </c>
      <c r="I221" s="13">
        <v>9000</v>
      </c>
      <c r="J221" s="13"/>
    </row>
    <row r="222" spans="1:11" s="10" customFormat="1" ht="25.5" customHeight="1">
      <c r="A222" s="12"/>
      <c r="B222" s="19">
        <v>39799</v>
      </c>
      <c r="C222" s="12" t="s">
        <v>887</v>
      </c>
      <c r="D222" s="12"/>
      <c r="E222" s="11" t="s">
        <v>888</v>
      </c>
      <c r="F222" s="40" t="s">
        <v>521</v>
      </c>
      <c r="G222" s="12" t="s">
        <v>890</v>
      </c>
      <c r="H222" s="11" t="str">
        <f>LOOKUP(G222,会计科目!$A$2:$A$349,会计科目!$B$2:$B$349)</f>
        <v>应交税费—增值税（进项税额）</v>
      </c>
      <c r="I222" s="13">
        <v>1530</v>
      </c>
      <c r="J222" s="13"/>
    </row>
    <row r="223" spans="1:11" s="10" customFormat="1" ht="25.5" customHeight="1">
      <c r="A223" s="12"/>
      <c r="B223" s="19">
        <v>39799</v>
      </c>
      <c r="C223" s="12" t="s">
        <v>887</v>
      </c>
      <c r="D223" s="12"/>
      <c r="E223" s="11" t="s">
        <v>888</v>
      </c>
      <c r="F223" s="40" t="s">
        <v>522</v>
      </c>
      <c r="G223" s="12" t="s">
        <v>862</v>
      </c>
      <c r="H223" s="11" t="str">
        <f>LOOKUP(G223,会计科目!$A$2:$A$349,会计科目!$B$2:$B$349)</f>
        <v>银行存款—中国工商银行沈河分理处</v>
      </c>
      <c r="I223" s="13"/>
      <c r="J223" s="13">
        <v>10530</v>
      </c>
    </row>
    <row r="224" spans="1:11" s="10" customFormat="1" ht="25.5" customHeight="1">
      <c r="A224" s="12"/>
      <c r="B224" s="19">
        <v>39799</v>
      </c>
      <c r="C224" s="12" t="s">
        <v>891</v>
      </c>
      <c r="D224" s="12"/>
      <c r="E224" s="11" t="s">
        <v>895</v>
      </c>
      <c r="F224" s="40" t="s">
        <v>521</v>
      </c>
      <c r="G224" s="12" t="s">
        <v>892</v>
      </c>
      <c r="H224" s="11" t="str">
        <f>LOOKUP(G224,会计科目!$A$2:$A$349,会计科目!$B$2:$B$349)</f>
        <v>材料采购—大连泵业公司（真空泵）</v>
      </c>
      <c r="I224" s="13">
        <v>128632.4</v>
      </c>
      <c r="J224" s="13"/>
    </row>
    <row r="225" spans="1:10" s="10" customFormat="1" ht="25.5" customHeight="1">
      <c r="A225" s="12"/>
      <c r="B225" s="19">
        <v>39799</v>
      </c>
      <c r="C225" s="12" t="s">
        <v>891</v>
      </c>
      <c r="D225" s="12"/>
      <c r="E225" s="11" t="s">
        <v>895</v>
      </c>
      <c r="F225" s="40" t="s">
        <v>521</v>
      </c>
      <c r="G225" s="12" t="s">
        <v>890</v>
      </c>
      <c r="H225" s="11" t="str">
        <f>LOOKUP(G225,会计科目!$A$2:$A$349,会计科目!$B$2:$B$349)</f>
        <v>应交税费—增值税（进项税额）</v>
      </c>
      <c r="I225" s="13">
        <v>21867.51</v>
      </c>
      <c r="J225" s="13"/>
    </row>
    <row r="226" spans="1:10" s="10" customFormat="1" ht="25.5" customHeight="1">
      <c r="A226" s="12"/>
      <c r="B226" s="19">
        <v>39799</v>
      </c>
      <c r="C226" s="12" t="s">
        <v>891</v>
      </c>
      <c r="D226" s="12"/>
      <c r="E226" s="11" t="s">
        <v>895</v>
      </c>
      <c r="F226" s="40" t="s">
        <v>522</v>
      </c>
      <c r="G226" s="12" t="s">
        <v>893</v>
      </c>
      <c r="H226" s="11" t="str">
        <f>LOOKUP(G226,会计科目!$A$2:$A$349,会计科目!$B$2:$B$349)</f>
        <v>应付账款—大连泵业公司</v>
      </c>
      <c r="I226" s="13"/>
      <c r="J226" s="13">
        <v>150499.91</v>
      </c>
    </row>
    <row r="227" spans="1:10" s="10" customFormat="1" ht="25.5" customHeight="1">
      <c r="A227" s="12"/>
      <c r="B227" s="19">
        <v>39799</v>
      </c>
      <c r="C227" s="12" t="s">
        <v>894</v>
      </c>
      <c r="D227" s="12"/>
      <c r="E227" s="11" t="s">
        <v>838</v>
      </c>
      <c r="F227" s="40" t="s">
        <v>521</v>
      </c>
      <c r="G227" s="12" t="s">
        <v>896</v>
      </c>
      <c r="H227" s="11" t="str">
        <f>LOOKUP(G227,会计科目!$A$2:$A$349,会计科目!$B$2:$B$349)</f>
        <v>原材料—真空泵</v>
      </c>
      <c r="I227" s="13">
        <v>135000</v>
      </c>
      <c r="J227" s="13"/>
    </row>
    <row r="228" spans="1:10" s="10" customFormat="1" ht="25.5" customHeight="1">
      <c r="A228" s="12"/>
      <c r="B228" s="19">
        <v>39799</v>
      </c>
      <c r="C228" s="12" t="s">
        <v>894</v>
      </c>
      <c r="D228" s="12"/>
      <c r="E228" s="11" t="s">
        <v>838</v>
      </c>
      <c r="F228" s="40" t="s">
        <v>522</v>
      </c>
      <c r="G228" s="12" t="s">
        <v>892</v>
      </c>
      <c r="H228" s="11" t="str">
        <f>LOOKUP(G228,会计科目!$A$2:$A$349,会计科目!$B$2:$B$349)</f>
        <v>材料采购—大连泵业公司（真空泵）</v>
      </c>
      <c r="I228" s="13"/>
      <c r="J228" s="13">
        <v>128632.4</v>
      </c>
    </row>
    <row r="229" spans="1:10" s="10" customFormat="1" ht="25.5" customHeight="1">
      <c r="A229" s="12"/>
      <c r="B229" s="19">
        <v>39799</v>
      </c>
      <c r="C229" s="12" t="s">
        <v>894</v>
      </c>
      <c r="D229" s="12"/>
      <c r="E229" s="11" t="s">
        <v>838</v>
      </c>
      <c r="F229" s="40" t="s">
        <v>522</v>
      </c>
      <c r="G229" s="12" t="s">
        <v>897</v>
      </c>
      <c r="H229" s="11" t="str">
        <f>LOOKUP(G229,会计科目!$A$2:$A$349,会计科目!$B$2:$B$349)</f>
        <v>材料成本差异—真空泵</v>
      </c>
      <c r="I229" s="13"/>
      <c r="J229" s="13">
        <v>6367.6</v>
      </c>
    </row>
    <row r="230" spans="1:10" s="10" customFormat="1" ht="25.5" customHeight="1">
      <c r="A230" s="12"/>
      <c r="B230" s="19">
        <v>39800</v>
      </c>
      <c r="C230" s="12" t="s">
        <v>898</v>
      </c>
      <c r="D230" s="12" t="s">
        <v>1288</v>
      </c>
      <c r="E230" s="11" t="s">
        <v>899</v>
      </c>
      <c r="F230" s="40" t="s">
        <v>521</v>
      </c>
      <c r="G230" s="12" t="s">
        <v>862</v>
      </c>
      <c r="H230" s="11" t="str">
        <f>LOOKUP(G230,会计科目!$A$2:$A$349,会计科目!$B$2:$B$349)</f>
        <v>银行存款—中国工商银行沈河分理处</v>
      </c>
      <c r="I230" s="13">
        <v>3000</v>
      </c>
      <c r="J230" s="13"/>
    </row>
    <row r="231" spans="1:10" s="10" customFormat="1" ht="25.5" customHeight="1">
      <c r="A231" s="12"/>
      <c r="B231" s="19">
        <v>39800</v>
      </c>
      <c r="C231" s="12" t="s">
        <v>898</v>
      </c>
      <c r="D231" s="12" t="s">
        <v>1288</v>
      </c>
      <c r="E231" s="11" t="s">
        <v>899</v>
      </c>
      <c r="F231" s="40" t="s">
        <v>522</v>
      </c>
      <c r="G231" s="12" t="s">
        <v>900</v>
      </c>
      <c r="H231" s="11" t="str">
        <f>LOOKUP(G231,会计科目!$A$2:$A$349,会计科目!$B$2:$B$349)</f>
        <v>预收账款—黄河机械厂</v>
      </c>
      <c r="I231" s="13"/>
      <c r="J231" s="13">
        <v>3000</v>
      </c>
    </row>
    <row r="232" spans="1:10" s="10" customFormat="1" ht="25.5" customHeight="1">
      <c r="A232" s="12"/>
      <c r="B232" s="19">
        <v>39800</v>
      </c>
      <c r="C232" s="12" t="s">
        <v>902</v>
      </c>
      <c r="D232" s="12"/>
      <c r="E232" s="11" t="s">
        <v>903</v>
      </c>
      <c r="F232" s="40" t="s">
        <v>521</v>
      </c>
      <c r="G232" s="12" t="s">
        <v>900</v>
      </c>
      <c r="H232" s="11" t="str">
        <f>LOOKUP(G232,会计科目!$A$2:$A$349,会计科目!$B$2:$B$349)</f>
        <v>预收账款—黄河机械厂</v>
      </c>
      <c r="I232" s="13">
        <v>1000</v>
      </c>
      <c r="J232" s="13"/>
    </row>
    <row r="233" spans="1:10" s="10" customFormat="1" ht="25.5" customHeight="1">
      <c r="A233" s="12"/>
      <c r="B233" s="19">
        <v>39800</v>
      </c>
      <c r="C233" s="12" t="s">
        <v>902</v>
      </c>
      <c r="D233" s="12"/>
      <c r="E233" s="11" t="s">
        <v>903</v>
      </c>
      <c r="F233" s="40" t="s">
        <v>522</v>
      </c>
      <c r="G233" s="12" t="s">
        <v>1352</v>
      </c>
      <c r="H233" s="11" t="str">
        <f>LOOKUP(G233,会计科目!$A$2:$A$349,会计科目!$B$2:$B$349)</f>
        <v>其他业务收入—出租固定资产收入</v>
      </c>
      <c r="I233" s="13"/>
      <c r="J233" s="13">
        <v>1000</v>
      </c>
    </row>
    <row r="234" spans="1:10" s="10" customFormat="1" ht="25.5" customHeight="1">
      <c r="A234" s="12"/>
      <c r="B234" s="19">
        <v>39800</v>
      </c>
      <c r="C234" s="12" t="s">
        <v>904</v>
      </c>
      <c r="D234" s="12" t="s">
        <v>1289</v>
      </c>
      <c r="E234" s="11" t="s">
        <v>905</v>
      </c>
      <c r="F234" s="40" t="s">
        <v>521</v>
      </c>
      <c r="G234" s="12" t="s">
        <v>906</v>
      </c>
      <c r="H234" s="11" t="str">
        <f>LOOKUP(G234,会计科目!$A$2:$A$349,会计科目!$B$2:$B$349)</f>
        <v>应付职工薪酬—工资</v>
      </c>
      <c r="I234" s="13">
        <v>101910</v>
      </c>
      <c r="J234" s="13"/>
    </row>
    <row r="235" spans="1:10" s="10" customFormat="1" ht="25.5" customHeight="1">
      <c r="A235" s="12"/>
      <c r="B235" s="19">
        <v>39800</v>
      </c>
      <c r="C235" s="12" t="s">
        <v>904</v>
      </c>
      <c r="D235" s="12" t="s">
        <v>1289</v>
      </c>
      <c r="E235" s="11" t="s">
        <v>905</v>
      </c>
      <c r="F235" s="40" t="s">
        <v>522</v>
      </c>
      <c r="G235" s="12" t="s">
        <v>862</v>
      </c>
      <c r="H235" s="11" t="str">
        <f>LOOKUP(G235,会计科目!$A$2:$A$349,会计科目!$B$2:$B$349)</f>
        <v>银行存款—中国工商银行沈河分理处</v>
      </c>
      <c r="I235" s="13"/>
      <c r="J235" s="13">
        <v>101910</v>
      </c>
    </row>
    <row r="236" spans="1:10" s="10" customFormat="1" ht="25.5" customHeight="1">
      <c r="A236" s="12"/>
      <c r="B236" s="19">
        <v>39800</v>
      </c>
      <c r="C236" s="12" t="s">
        <v>907</v>
      </c>
      <c r="D236" s="12" t="s">
        <v>1290</v>
      </c>
      <c r="E236" s="11" t="s">
        <v>908</v>
      </c>
      <c r="F236" s="40" t="s">
        <v>521</v>
      </c>
      <c r="G236" s="12" t="s">
        <v>909</v>
      </c>
      <c r="H236" s="11" t="str">
        <f>LOOKUP(G236,会计科目!$A$2:$A$349,会计科目!$B$2:$B$349)</f>
        <v>应付职工薪酬—工会经费</v>
      </c>
      <c r="I236" s="13">
        <v>2580</v>
      </c>
      <c r="J236" s="13"/>
    </row>
    <row r="237" spans="1:10" s="10" customFormat="1" ht="25.5" customHeight="1">
      <c r="A237" s="12"/>
      <c r="B237" s="19">
        <v>39800</v>
      </c>
      <c r="C237" s="12" t="s">
        <v>907</v>
      </c>
      <c r="D237" s="12" t="s">
        <v>1290</v>
      </c>
      <c r="E237" s="11" t="s">
        <v>908</v>
      </c>
      <c r="F237" s="40" t="s">
        <v>522</v>
      </c>
      <c r="G237" s="12" t="s">
        <v>862</v>
      </c>
      <c r="H237" s="11" t="str">
        <f>LOOKUP(G237,会计科目!$A$2:$A$349,会计科目!$B$2:$B$349)</f>
        <v>银行存款—中国工商银行沈河分理处</v>
      </c>
      <c r="I237" s="13"/>
      <c r="J237" s="13">
        <v>2580</v>
      </c>
    </row>
    <row r="238" spans="1:10" s="10" customFormat="1" ht="25.5" customHeight="1">
      <c r="A238" s="12"/>
      <c r="B238" s="19">
        <v>39800</v>
      </c>
      <c r="C238" s="12" t="s">
        <v>910</v>
      </c>
      <c r="D238" s="12" t="s">
        <v>1290</v>
      </c>
      <c r="E238" s="11" t="s">
        <v>911</v>
      </c>
      <c r="F238" s="40" t="s">
        <v>521</v>
      </c>
      <c r="G238" s="12" t="s">
        <v>914</v>
      </c>
      <c r="H238" s="11" t="str">
        <f>LOOKUP(G238,会计科目!$A$2:$A$349,会计科目!$B$2:$B$349)</f>
        <v>银行存款—中国工商银行沈河分理处（专用账户）</v>
      </c>
      <c r="I238" s="13">
        <v>1935</v>
      </c>
      <c r="J238" s="13"/>
    </row>
    <row r="239" spans="1:10" s="10" customFormat="1" ht="25.5" customHeight="1">
      <c r="A239" s="12"/>
      <c r="B239" s="19">
        <v>39800</v>
      </c>
      <c r="C239" s="12" t="s">
        <v>910</v>
      </c>
      <c r="D239" s="12" t="s">
        <v>1290</v>
      </c>
      <c r="E239" s="11" t="s">
        <v>911</v>
      </c>
      <c r="F239" s="40" t="s">
        <v>522</v>
      </c>
      <c r="G239" s="12" t="s">
        <v>862</v>
      </c>
      <c r="H239" s="11" t="str">
        <f>LOOKUP(G239,会计科目!$A$2:$A$349,会计科目!$B$2:$B$349)</f>
        <v>银行存款—中国工商银行沈河分理处</v>
      </c>
      <c r="I239" s="13"/>
      <c r="J239" s="13">
        <v>1935</v>
      </c>
    </row>
    <row r="240" spans="1:10" s="10" customFormat="1" ht="25.5" customHeight="1">
      <c r="A240" s="12"/>
      <c r="B240" s="19">
        <v>39800</v>
      </c>
      <c r="C240" s="12" t="s">
        <v>915</v>
      </c>
      <c r="D240" s="12" t="s">
        <v>1291</v>
      </c>
      <c r="E240" s="11" t="s">
        <v>916</v>
      </c>
      <c r="F240" s="40" t="s">
        <v>521</v>
      </c>
      <c r="G240" s="12" t="s">
        <v>917</v>
      </c>
      <c r="H240" s="11" t="str">
        <f>LOOKUP(G240,会计科目!$A$2:$A$349,会计科目!$B$2:$B$349)</f>
        <v>管理费用—办公费</v>
      </c>
      <c r="I240" s="13">
        <v>8560</v>
      </c>
      <c r="J240" s="13"/>
    </row>
    <row r="241" spans="1:10" s="10" customFormat="1" ht="25.5" customHeight="1">
      <c r="A241" s="12"/>
      <c r="B241" s="19">
        <v>39800</v>
      </c>
      <c r="C241" s="12" t="s">
        <v>915</v>
      </c>
      <c r="D241" s="12" t="s">
        <v>1291</v>
      </c>
      <c r="E241" s="11" t="s">
        <v>916</v>
      </c>
      <c r="F241" s="40" t="s">
        <v>522</v>
      </c>
      <c r="G241" s="12" t="s">
        <v>862</v>
      </c>
      <c r="H241" s="11" t="str">
        <f>LOOKUP(G241,会计科目!$A$2:$A$349,会计科目!$B$2:$B$349)</f>
        <v>银行存款—中国工商银行沈河分理处</v>
      </c>
      <c r="I241" s="13"/>
      <c r="J241" s="13">
        <v>8560</v>
      </c>
    </row>
    <row r="242" spans="1:10" s="10" customFormat="1" ht="25.5" customHeight="1">
      <c r="A242" s="12"/>
      <c r="B242" s="19">
        <v>39800</v>
      </c>
      <c r="C242" s="12" t="s">
        <v>920</v>
      </c>
      <c r="D242" s="12" t="s">
        <v>1292</v>
      </c>
      <c r="E242" s="11" t="s">
        <v>918</v>
      </c>
      <c r="F242" s="40" t="s">
        <v>521</v>
      </c>
      <c r="G242" s="12" t="s">
        <v>919</v>
      </c>
      <c r="H242" s="11" t="str">
        <f>LOOKUP(G242,会计科目!$A$2:$A$349,会计科目!$B$2:$B$349)</f>
        <v>待处理财产损溢—待处理流动资产损溢</v>
      </c>
      <c r="I242" s="13">
        <v>20</v>
      </c>
      <c r="J242" s="13"/>
    </row>
    <row r="243" spans="1:10" s="10" customFormat="1" ht="25.5" customHeight="1">
      <c r="A243" s="12"/>
      <c r="B243" s="19">
        <v>39800</v>
      </c>
      <c r="C243" s="12" t="s">
        <v>920</v>
      </c>
      <c r="D243" s="12" t="s">
        <v>1292</v>
      </c>
      <c r="E243" s="11" t="s">
        <v>918</v>
      </c>
      <c r="F243" s="40" t="s">
        <v>522</v>
      </c>
      <c r="G243" s="12" t="s">
        <v>886</v>
      </c>
      <c r="H243" s="11" t="str">
        <f>LOOKUP(G243,会计科目!$A$2:$A$349,会计科目!$B$2:$B$349)</f>
        <v>库存现金</v>
      </c>
      <c r="I243" s="13"/>
      <c r="J243" s="13">
        <v>20</v>
      </c>
    </row>
    <row r="244" spans="1:10" s="10" customFormat="1" ht="25.5" customHeight="1">
      <c r="A244" s="12"/>
      <c r="B244" s="19">
        <v>39800</v>
      </c>
      <c r="C244" s="12" t="s">
        <v>922</v>
      </c>
      <c r="D244" s="12"/>
      <c r="E244" s="11" t="s">
        <v>918</v>
      </c>
      <c r="F244" s="40" t="s">
        <v>521</v>
      </c>
      <c r="G244" s="12" t="s">
        <v>921</v>
      </c>
      <c r="H244" s="11" t="str">
        <f>LOOKUP(G244,会计科目!$A$2:$A$349,会计科目!$B$2:$B$349)</f>
        <v>其他应收款—李丽</v>
      </c>
      <c r="I244" s="13">
        <v>20</v>
      </c>
      <c r="J244" s="13"/>
    </row>
    <row r="245" spans="1:10" s="10" customFormat="1" ht="25.5" customHeight="1">
      <c r="A245" s="12"/>
      <c r="B245" s="19">
        <v>39800</v>
      </c>
      <c r="C245" s="12" t="s">
        <v>922</v>
      </c>
      <c r="D245" s="12"/>
      <c r="E245" s="11" t="s">
        <v>918</v>
      </c>
      <c r="F245" s="40" t="s">
        <v>522</v>
      </c>
      <c r="G245" s="12" t="s">
        <v>919</v>
      </c>
      <c r="H245" s="11" t="str">
        <f>LOOKUP(G245,会计科目!$A$2:$A$349,会计科目!$B$2:$B$349)</f>
        <v>待处理财产损溢—待处理流动资产损溢</v>
      </c>
      <c r="I245" s="13"/>
      <c r="J245" s="13">
        <v>20</v>
      </c>
    </row>
    <row r="246" spans="1:10" s="10" customFormat="1" ht="25.5" customHeight="1">
      <c r="A246" s="12"/>
      <c r="B246" s="19">
        <v>39800</v>
      </c>
      <c r="C246" s="12" t="s">
        <v>923</v>
      </c>
      <c r="D246" s="12" t="s">
        <v>1293</v>
      </c>
      <c r="E246" s="11" t="s">
        <v>918</v>
      </c>
      <c r="F246" s="40" t="s">
        <v>521</v>
      </c>
      <c r="G246" s="12" t="s">
        <v>886</v>
      </c>
      <c r="H246" s="11" t="str">
        <f>LOOKUP(G246,会计科目!$A$2:$A$349,会计科目!$B$2:$B$349)</f>
        <v>库存现金</v>
      </c>
      <c r="I246" s="13">
        <v>20</v>
      </c>
      <c r="J246" s="13"/>
    </row>
    <row r="247" spans="1:10" s="10" customFormat="1" ht="25.5" customHeight="1">
      <c r="A247" s="12"/>
      <c r="B247" s="19">
        <v>39800</v>
      </c>
      <c r="C247" s="12" t="s">
        <v>923</v>
      </c>
      <c r="D247" s="12" t="s">
        <v>1293</v>
      </c>
      <c r="E247" s="11" t="s">
        <v>918</v>
      </c>
      <c r="F247" s="40" t="s">
        <v>522</v>
      </c>
      <c r="G247" s="12" t="s">
        <v>921</v>
      </c>
      <c r="H247" s="11" t="str">
        <f>LOOKUP(G247,会计科目!$A$2:$A$349,会计科目!$B$2:$B$349)</f>
        <v>其他应收款—李丽</v>
      </c>
      <c r="I247" s="13"/>
      <c r="J247" s="13">
        <v>20</v>
      </c>
    </row>
    <row r="248" spans="1:10" s="10" customFormat="1" ht="25.5" customHeight="1">
      <c r="A248" s="12"/>
      <c r="B248" s="19">
        <v>39801</v>
      </c>
      <c r="C248" s="12" t="s">
        <v>924</v>
      </c>
      <c r="D248" s="12" t="s">
        <v>1294</v>
      </c>
      <c r="E248" s="11" t="s">
        <v>925</v>
      </c>
      <c r="F248" s="40" t="s">
        <v>521</v>
      </c>
      <c r="G248" s="12" t="s">
        <v>926</v>
      </c>
      <c r="H248" s="11" t="str">
        <f>LOOKUP(G248,会计科目!$A$2:$A$349,会计科目!$B$2:$B$349)</f>
        <v>管理费用—业务招待费</v>
      </c>
      <c r="I248" s="13">
        <v>1200</v>
      </c>
      <c r="J248" s="13"/>
    </row>
    <row r="249" spans="1:10" s="10" customFormat="1" ht="25.5" customHeight="1">
      <c r="A249" s="12"/>
      <c r="B249" s="19">
        <v>39801</v>
      </c>
      <c r="C249" s="12" t="s">
        <v>924</v>
      </c>
      <c r="D249" s="12" t="s">
        <v>1294</v>
      </c>
      <c r="E249" s="11" t="s">
        <v>925</v>
      </c>
      <c r="F249" s="40" t="s">
        <v>522</v>
      </c>
      <c r="G249" s="12" t="s">
        <v>862</v>
      </c>
      <c r="H249" s="11" t="str">
        <f>LOOKUP(G249,会计科目!$A$2:$A$349,会计科目!$B$2:$B$349)</f>
        <v>银行存款—中国工商银行沈河分理处</v>
      </c>
      <c r="I249" s="13"/>
      <c r="J249" s="13">
        <v>1200</v>
      </c>
    </row>
    <row r="250" spans="1:10" s="10" customFormat="1" ht="25.5" customHeight="1">
      <c r="A250" s="12"/>
      <c r="B250" s="19">
        <v>39801</v>
      </c>
      <c r="C250" s="12" t="s">
        <v>927</v>
      </c>
      <c r="D250" s="12"/>
      <c r="E250" s="11" t="s">
        <v>928</v>
      </c>
      <c r="F250" s="40" t="s">
        <v>521</v>
      </c>
      <c r="G250" s="12" t="s">
        <v>931</v>
      </c>
      <c r="H250" s="11" t="str">
        <f>LOOKUP(G250,会计科目!$A$2:$A$349,会计科目!$B$2:$B$349)</f>
        <v>库存商品—镀膜机（1105 DH-4）</v>
      </c>
      <c r="I250" s="13">
        <v>213154.96</v>
      </c>
      <c r="J250" s="13"/>
    </row>
    <row r="251" spans="1:10" s="10" customFormat="1" ht="25.5" customHeight="1">
      <c r="A251" s="12"/>
      <c r="B251" s="19">
        <v>39801</v>
      </c>
      <c r="C251" s="12" t="s">
        <v>927</v>
      </c>
      <c r="D251" s="12"/>
      <c r="E251" s="11" t="s">
        <v>928</v>
      </c>
      <c r="F251" s="40" t="s">
        <v>522</v>
      </c>
      <c r="G251" s="12" t="s">
        <v>933</v>
      </c>
      <c r="H251" s="11" t="str">
        <f>LOOKUP(G251,会计科目!$A$2:$A$349,会计科目!$B$2:$B$349)</f>
        <v>生产成本—基本生产成本（镀膜机DH—4-1105）</v>
      </c>
      <c r="I251" s="13"/>
      <c r="J251" s="13">
        <v>213154.96</v>
      </c>
    </row>
    <row r="252" spans="1:10" s="10" customFormat="1" ht="25.5" customHeight="1">
      <c r="A252" s="12"/>
      <c r="B252" s="19">
        <v>39801</v>
      </c>
      <c r="C252" s="12" t="s">
        <v>934</v>
      </c>
      <c r="D252" s="12"/>
      <c r="E252" s="11" t="s">
        <v>935</v>
      </c>
      <c r="F252" s="40" t="s">
        <v>521</v>
      </c>
      <c r="G252" s="12" t="s">
        <v>936</v>
      </c>
      <c r="H252" s="11" t="str">
        <f>LOOKUP(G252,会计科目!$A$2:$A$349,会计科目!$B$2:$B$349)</f>
        <v>生产成本—基本生产成本（镀膜机DH—4-1219）</v>
      </c>
      <c r="I252" s="13">
        <v>188828</v>
      </c>
      <c r="J252" s="13"/>
    </row>
    <row r="253" spans="1:10" s="10" customFormat="1" ht="25.5" customHeight="1">
      <c r="A253" s="12"/>
      <c r="B253" s="19">
        <v>39801</v>
      </c>
      <c r="C253" s="12" t="s">
        <v>934</v>
      </c>
      <c r="D253" s="12"/>
      <c r="E253" s="11" t="s">
        <v>935</v>
      </c>
      <c r="F253" s="40" t="s">
        <v>522</v>
      </c>
      <c r="G253" s="12" t="s">
        <v>937</v>
      </c>
      <c r="H253" s="11" t="str">
        <f>LOOKUP(G253,会计科目!$A$2:$A$349,会计科目!$B$2:$B$349)</f>
        <v>原材料—不锈钢板（14m/m）</v>
      </c>
      <c r="I253" s="13"/>
      <c r="J253" s="13">
        <v>109228</v>
      </c>
    </row>
    <row r="254" spans="1:10" s="10" customFormat="1" ht="25.5" customHeight="1">
      <c r="A254" s="12"/>
      <c r="B254" s="19">
        <v>39801</v>
      </c>
      <c r="C254" s="12" t="s">
        <v>934</v>
      </c>
      <c r="D254" s="12"/>
      <c r="E254" s="11" t="s">
        <v>935</v>
      </c>
      <c r="F254" s="40" t="s">
        <v>522</v>
      </c>
      <c r="G254" s="12" t="s">
        <v>938</v>
      </c>
      <c r="H254" s="11" t="str">
        <f>LOOKUP(G254,会计科目!$A$2:$A$349,会计科目!$B$2:$B$349)</f>
        <v>原材料—不锈钢板（30m/m）—鞍山钢铁公司</v>
      </c>
      <c r="I254" s="13"/>
      <c r="J254" s="13">
        <v>46000</v>
      </c>
    </row>
    <row r="255" spans="1:10" s="10" customFormat="1" ht="25.5" customHeight="1">
      <c r="A255" s="12"/>
      <c r="B255" s="19">
        <v>39801</v>
      </c>
      <c r="C255" s="12" t="s">
        <v>934</v>
      </c>
      <c r="D255" s="12"/>
      <c r="E255" s="11" t="s">
        <v>935</v>
      </c>
      <c r="F255" s="40" t="s">
        <v>522</v>
      </c>
      <c r="G255" s="12" t="s">
        <v>939</v>
      </c>
      <c r="H255" s="11" t="str">
        <f>LOOKUP(G255,会计科目!$A$2:$A$349,会计科目!$B$2:$B$349)</f>
        <v>原材料—不锈钢管（25mm）</v>
      </c>
      <c r="I255" s="13"/>
      <c r="J255" s="13">
        <v>33600</v>
      </c>
    </row>
    <row r="256" spans="1:10" s="10" customFormat="1" ht="25.5" customHeight="1">
      <c r="A256" s="12"/>
      <c r="B256" s="19">
        <v>39801</v>
      </c>
      <c r="C256" s="12" t="s">
        <v>940</v>
      </c>
      <c r="D256" s="12"/>
      <c r="E256" s="11" t="s">
        <v>941</v>
      </c>
      <c r="F256" s="40" t="s">
        <v>521</v>
      </c>
      <c r="G256" s="12" t="s">
        <v>942</v>
      </c>
      <c r="H256" s="11" t="str">
        <f>LOOKUP(G256,会计科目!$A$2:$A$349,会计科目!$B$2:$B$349)</f>
        <v>管理费用—材料费</v>
      </c>
      <c r="I256" s="13">
        <v>576</v>
      </c>
      <c r="J256" s="13"/>
    </row>
    <row r="257" spans="1:10" s="10" customFormat="1" ht="25.5" customHeight="1">
      <c r="A257" s="12"/>
      <c r="B257" s="19">
        <v>39801</v>
      </c>
      <c r="C257" s="12" t="s">
        <v>940</v>
      </c>
      <c r="D257" s="12"/>
      <c r="E257" s="11" t="s">
        <v>941</v>
      </c>
      <c r="F257" s="40" t="s">
        <v>521</v>
      </c>
      <c r="G257" s="12" t="s">
        <v>945</v>
      </c>
      <c r="H257" s="11" t="str">
        <f>LOOKUP(G257,会计科目!$A$2:$A$349,会计科目!$B$2:$B$349)</f>
        <v>制造费用—材料费</v>
      </c>
      <c r="I257" s="13">
        <v>1152</v>
      </c>
      <c r="J257" s="13"/>
    </row>
    <row r="258" spans="1:10" s="10" customFormat="1" ht="25.5" customHeight="1">
      <c r="A258" s="12"/>
      <c r="B258" s="19">
        <v>39801</v>
      </c>
      <c r="C258" s="12" t="s">
        <v>940</v>
      </c>
      <c r="D258" s="12"/>
      <c r="E258" s="11" t="s">
        <v>941</v>
      </c>
      <c r="F258" s="40" t="s">
        <v>522</v>
      </c>
      <c r="G258" s="12" t="s">
        <v>946</v>
      </c>
      <c r="H258" s="11" t="str">
        <f>LOOKUP(G258,会计科目!$A$2:$A$349,会计科目!$B$2:$B$349)</f>
        <v>周转材料—低值易耗品（替换设备）</v>
      </c>
      <c r="I258" s="13"/>
      <c r="J258" s="13">
        <v>1728</v>
      </c>
    </row>
    <row r="259" spans="1:10" s="10" customFormat="1" ht="25.5" customHeight="1">
      <c r="A259" s="12"/>
      <c r="B259" s="19">
        <v>39802</v>
      </c>
      <c r="C259" s="12" t="s">
        <v>947</v>
      </c>
      <c r="D259" s="12"/>
      <c r="E259" s="11" t="s">
        <v>948</v>
      </c>
      <c r="F259" s="40" t="s">
        <v>521</v>
      </c>
      <c r="G259" s="12" t="s">
        <v>949</v>
      </c>
      <c r="H259" s="11" t="str">
        <f>LOOKUP(G259,会计科目!$A$2:$A$349,会计科目!$B$2:$B$349)</f>
        <v>固定资产—基本车间（机器设备）</v>
      </c>
      <c r="I259" s="13">
        <v>160000</v>
      </c>
      <c r="J259" s="13"/>
    </row>
    <row r="260" spans="1:10" s="10" customFormat="1" ht="25.5" customHeight="1">
      <c r="A260" s="12"/>
      <c r="B260" s="19">
        <v>39802</v>
      </c>
      <c r="C260" s="12" t="s">
        <v>947</v>
      </c>
      <c r="D260" s="12"/>
      <c r="E260" s="11" t="s">
        <v>948</v>
      </c>
      <c r="F260" s="40" t="s">
        <v>521</v>
      </c>
      <c r="G260" s="12" t="s">
        <v>890</v>
      </c>
      <c r="H260" s="11" t="str">
        <f>LOOKUP(G260,会计科目!$A$2:$A$349,会计科目!$B$2:$B$349)</f>
        <v>应交税费—增值税（进项税额）</v>
      </c>
      <c r="I260" s="13">
        <v>27200</v>
      </c>
      <c r="J260" s="13"/>
    </row>
    <row r="261" spans="1:10" s="10" customFormat="1" ht="25.5" customHeight="1">
      <c r="A261" s="12"/>
      <c r="B261" s="19">
        <v>39802</v>
      </c>
      <c r="C261" s="12" t="s">
        <v>947</v>
      </c>
      <c r="D261" s="12"/>
      <c r="E261" s="11" t="s">
        <v>948</v>
      </c>
      <c r="F261" s="40" t="s">
        <v>522</v>
      </c>
      <c r="G261" s="12" t="s">
        <v>950</v>
      </c>
      <c r="H261" s="11" t="str">
        <f>LOOKUP(G261,会计科目!$A$2:$A$349,会计科目!$B$2:$B$349)</f>
        <v>应收账款—青岛镀膜公司</v>
      </c>
      <c r="I261" s="13"/>
      <c r="J261" s="13">
        <v>187200</v>
      </c>
    </row>
    <row r="262" spans="1:10" s="10" customFormat="1" ht="25.5" customHeight="1">
      <c r="A262" s="12"/>
      <c r="B262" s="19">
        <v>39802</v>
      </c>
      <c r="C262" s="12" t="s">
        <v>951</v>
      </c>
      <c r="D262" s="12" t="s">
        <v>1295</v>
      </c>
      <c r="E262" s="11" t="s">
        <v>952</v>
      </c>
      <c r="F262" s="40" t="s">
        <v>521</v>
      </c>
      <c r="G262" s="12" t="s">
        <v>862</v>
      </c>
      <c r="H262" s="11" t="str">
        <f>LOOKUP(G262,会计科目!$A$2:$A$349,会计科目!$B$2:$B$349)</f>
        <v>银行存款—中国工商银行沈河分理处</v>
      </c>
      <c r="I262" s="13">
        <v>173.9</v>
      </c>
      <c r="J262" s="13"/>
    </row>
    <row r="263" spans="1:10" s="10" customFormat="1" ht="25.5" customHeight="1">
      <c r="A263" s="12"/>
      <c r="B263" s="19">
        <v>39802</v>
      </c>
      <c r="C263" s="12" t="s">
        <v>951</v>
      </c>
      <c r="D263" s="12" t="s">
        <v>1295</v>
      </c>
      <c r="E263" s="11" t="s">
        <v>952</v>
      </c>
      <c r="F263" s="40" t="s">
        <v>522</v>
      </c>
      <c r="G263" s="12" t="s">
        <v>953</v>
      </c>
      <c r="H263" s="11" t="str">
        <f>LOOKUP(G263,会计科目!$A$2:$A$349,会计科目!$B$2:$B$349)</f>
        <v>财务费用—利息收入</v>
      </c>
      <c r="I263" s="13"/>
      <c r="J263" s="13">
        <v>173.9</v>
      </c>
    </row>
    <row r="264" spans="1:10" s="10" customFormat="1" ht="25.5" customHeight="1">
      <c r="A264" s="12"/>
      <c r="B264" s="19">
        <v>39802</v>
      </c>
      <c r="C264" s="12" t="s">
        <v>954</v>
      </c>
      <c r="D264" s="12" t="s">
        <v>1296</v>
      </c>
      <c r="E264" s="11" t="s">
        <v>955</v>
      </c>
      <c r="F264" s="40" t="s">
        <v>521</v>
      </c>
      <c r="G264" s="12" t="s">
        <v>893</v>
      </c>
      <c r="H264" s="11" t="str">
        <f>LOOKUP(G264,会计科目!$A$2:$A$349,会计科目!$B$2:$B$349)</f>
        <v>应付账款—大连泵业公司</v>
      </c>
      <c r="I264" s="13">
        <v>128632.4</v>
      </c>
      <c r="J264" s="13"/>
    </row>
    <row r="265" spans="1:10" s="10" customFormat="1" ht="25.5" customHeight="1">
      <c r="A265" s="12"/>
      <c r="B265" s="19">
        <v>39802</v>
      </c>
      <c r="C265" s="12" t="s">
        <v>954</v>
      </c>
      <c r="D265" s="12" t="s">
        <v>1296</v>
      </c>
      <c r="E265" s="11" t="s">
        <v>955</v>
      </c>
      <c r="F265" s="40" t="s">
        <v>522</v>
      </c>
      <c r="G265" s="12" t="s">
        <v>862</v>
      </c>
      <c r="H265" s="11" t="str">
        <f>LOOKUP(G265,会计科目!$A$2:$A$349,会计科目!$B$2:$B$349)</f>
        <v>银行存款—中国工商银行沈河分理处</v>
      </c>
      <c r="I265" s="13"/>
      <c r="J265" s="13">
        <v>128632.4</v>
      </c>
    </row>
    <row r="266" spans="1:10" s="10" customFormat="1" ht="25.5" customHeight="1">
      <c r="A266" s="12"/>
      <c r="B266" s="19">
        <v>39802</v>
      </c>
      <c r="C266" s="12" t="s">
        <v>956</v>
      </c>
      <c r="D266" s="12"/>
      <c r="E266" s="11" t="s">
        <v>941</v>
      </c>
      <c r="F266" s="40" t="s">
        <v>521</v>
      </c>
      <c r="G266" s="12" t="s">
        <v>945</v>
      </c>
      <c r="H266" s="11" t="str">
        <f>LOOKUP(G266,会计科目!$A$2:$A$349,会计科目!$B$2:$B$349)</f>
        <v>制造费用—材料费</v>
      </c>
      <c r="I266" s="13">
        <v>3675</v>
      </c>
      <c r="J266" s="13"/>
    </row>
    <row r="267" spans="1:10" s="10" customFormat="1" ht="25.5" customHeight="1">
      <c r="A267" s="12"/>
      <c r="B267" s="19">
        <v>39802</v>
      </c>
      <c r="C267" s="12" t="s">
        <v>956</v>
      </c>
      <c r="D267" s="12"/>
      <c r="E267" s="11" t="s">
        <v>941</v>
      </c>
      <c r="F267" s="40" t="s">
        <v>521</v>
      </c>
      <c r="G267" s="12" t="s">
        <v>957</v>
      </c>
      <c r="H267" s="11" t="str">
        <f>LOOKUP(G267,会计科目!$A$2:$A$349,会计科目!$B$2:$B$349)</f>
        <v>生产成本—辅助生产成本（动力车间）</v>
      </c>
      <c r="I267" s="13">
        <v>735</v>
      </c>
      <c r="J267" s="13"/>
    </row>
    <row r="268" spans="1:10" s="10" customFormat="1" ht="25.5" customHeight="1">
      <c r="A268" s="12"/>
      <c r="B268" s="19">
        <v>39802</v>
      </c>
      <c r="C268" s="12" t="s">
        <v>956</v>
      </c>
      <c r="D268" s="12"/>
      <c r="E268" s="11" t="s">
        <v>941</v>
      </c>
      <c r="F268" s="40" t="s">
        <v>521</v>
      </c>
      <c r="G268" s="12" t="s">
        <v>958</v>
      </c>
      <c r="H268" s="11" t="str">
        <f>LOOKUP(G268,会计科目!$A$2:$A$349,会计科目!$B$2:$B$349)</f>
        <v>生产成本—辅助生产成本（运输部门）</v>
      </c>
      <c r="I268" s="13">
        <v>735</v>
      </c>
      <c r="J268" s="13"/>
    </row>
    <row r="269" spans="1:10" s="10" customFormat="1" ht="25.5" customHeight="1">
      <c r="A269" s="12"/>
      <c r="B269" s="19">
        <v>39802</v>
      </c>
      <c r="C269" s="12" t="s">
        <v>956</v>
      </c>
      <c r="D269" s="12"/>
      <c r="E269" s="11" t="s">
        <v>941</v>
      </c>
      <c r="F269" s="40" t="s">
        <v>521</v>
      </c>
      <c r="G269" s="12" t="s">
        <v>942</v>
      </c>
      <c r="H269" s="11" t="str">
        <f>LOOKUP(G269,会计科目!$A$2:$A$349,会计科目!$B$2:$B$349)</f>
        <v>管理费用—材料费</v>
      </c>
      <c r="I269" s="13">
        <v>2205</v>
      </c>
      <c r="J269" s="13"/>
    </row>
    <row r="270" spans="1:10" s="10" customFormat="1" ht="25.5" customHeight="1">
      <c r="A270" s="12"/>
      <c r="B270" s="19">
        <v>39802</v>
      </c>
      <c r="C270" s="12" t="s">
        <v>956</v>
      </c>
      <c r="D270" s="12"/>
      <c r="E270" s="11" t="s">
        <v>941</v>
      </c>
      <c r="F270" s="40" t="s">
        <v>522</v>
      </c>
      <c r="G270" s="12" t="s">
        <v>959</v>
      </c>
      <c r="H270" s="11" t="str">
        <f>LOOKUP(G270,会计科目!$A$2:$A$349,会计科目!$B$2:$B$349)</f>
        <v>周转材料—低值易耗品（劳保用品）</v>
      </c>
      <c r="I270" s="13"/>
      <c r="J270" s="13">
        <v>7350</v>
      </c>
    </row>
    <row r="271" spans="1:10" s="10" customFormat="1" ht="25.5" customHeight="1">
      <c r="A271" s="12"/>
      <c r="B271" s="19">
        <v>39802</v>
      </c>
      <c r="C271" s="12" t="s">
        <v>962</v>
      </c>
      <c r="D271" s="12" t="s">
        <v>1297</v>
      </c>
      <c r="E271" s="11" t="s">
        <v>960</v>
      </c>
      <c r="F271" s="40" t="s">
        <v>521</v>
      </c>
      <c r="G271" s="12" t="s">
        <v>961</v>
      </c>
      <c r="H271" s="11" t="str">
        <f>LOOKUP(G271,会计科目!$A$2:$A$349,会计科目!$B$2:$B$349)</f>
        <v>销售费用—广告费</v>
      </c>
      <c r="I271" s="13">
        <v>6000</v>
      </c>
      <c r="J271" s="13"/>
    </row>
    <row r="272" spans="1:10" s="10" customFormat="1" ht="25.5" customHeight="1">
      <c r="A272" s="12"/>
      <c r="B272" s="19">
        <v>39802</v>
      </c>
      <c r="C272" s="12" t="s">
        <v>962</v>
      </c>
      <c r="D272" s="12" t="s">
        <v>1297</v>
      </c>
      <c r="E272" s="11" t="s">
        <v>960</v>
      </c>
      <c r="F272" s="40" t="s">
        <v>522</v>
      </c>
      <c r="G272" s="12" t="s">
        <v>862</v>
      </c>
      <c r="H272" s="11" t="str">
        <f>LOOKUP(G272,会计科目!$A$2:$A$349,会计科目!$B$2:$B$349)</f>
        <v>银行存款—中国工商银行沈河分理处</v>
      </c>
      <c r="I272" s="13"/>
      <c r="J272" s="13">
        <v>6000</v>
      </c>
    </row>
    <row r="273" spans="1:10" s="10" customFormat="1" ht="25.5" customHeight="1">
      <c r="A273" s="12"/>
      <c r="B273" s="19">
        <v>39802</v>
      </c>
      <c r="C273" s="12" t="s">
        <v>963</v>
      </c>
      <c r="D273" s="12" t="s">
        <v>1298</v>
      </c>
      <c r="E273" s="11" t="s">
        <v>964</v>
      </c>
      <c r="F273" s="40" t="s">
        <v>521</v>
      </c>
      <c r="G273" s="12" t="s">
        <v>965</v>
      </c>
      <c r="H273" s="11" t="str">
        <f>LOOKUP(G273,会计科目!$A$2:$A$349,会计科目!$B$2:$B$349)</f>
        <v>管理费用—其他</v>
      </c>
      <c r="I273" s="13">
        <v>3000</v>
      </c>
      <c r="J273" s="13"/>
    </row>
    <row r="274" spans="1:10" s="10" customFormat="1" ht="25.5" customHeight="1">
      <c r="A274" s="12"/>
      <c r="B274" s="19">
        <v>39802</v>
      </c>
      <c r="C274" s="12" t="s">
        <v>963</v>
      </c>
      <c r="D274" s="12" t="s">
        <v>1298</v>
      </c>
      <c r="E274" s="11" t="s">
        <v>964</v>
      </c>
      <c r="F274" s="40" t="s">
        <v>522</v>
      </c>
      <c r="G274" s="12" t="s">
        <v>862</v>
      </c>
      <c r="H274" s="11" t="str">
        <f>LOOKUP(G274,会计科目!$A$2:$A$349,会计科目!$B$2:$B$349)</f>
        <v>银行存款—中国工商银行沈河分理处</v>
      </c>
      <c r="I274" s="13"/>
      <c r="J274" s="13">
        <v>3000</v>
      </c>
    </row>
    <row r="275" spans="1:10" s="10" customFormat="1" ht="25.5" customHeight="1">
      <c r="A275" s="12"/>
      <c r="B275" s="19">
        <v>39805</v>
      </c>
      <c r="C275" s="12" t="s">
        <v>966</v>
      </c>
      <c r="D275" s="12" t="s">
        <v>1299</v>
      </c>
      <c r="E275" s="11" t="s">
        <v>967</v>
      </c>
      <c r="F275" s="40" t="s">
        <v>521</v>
      </c>
      <c r="G275" s="12" t="s">
        <v>886</v>
      </c>
      <c r="H275" s="11" t="str">
        <f>LOOKUP(G275,会计科目!$A$2:$A$349,会计科目!$B$2:$B$349)</f>
        <v>库存现金</v>
      </c>
      <c r="I275" s="13">
        <v>2000</v>
      </c>
      <c r="J275" s="13"/>
    </row>
    <row r="276" spans="1:10" s="10" customFormat="1" ht="25.5" customHeight="1">
      <c r="A276" s="12"/>
      <c r="B276" s="19">
        <v>39805</v>
      </c>
      <c r="C276" s="12" t="s">
        <v>966</v>
      </c>
      <c r="D276" s="12" t="s">
        <v>1299</v>
      </c>
      <c r="E276" s="11" t="s">
        <v>967</v>
      </c>
      <c r="F276" s="40" t="s">
        <v>522</v>
      </c>
      <c r="G276" s="12" t="s">
        <v>1351</v>
      </c>
      <c r="H276" s="11" t="str">
        <f>LOOKUP(G276,会计科目!$A$2:$A$349,会计科目!$B$2:$B$349)</f>
        <v>其他应付款—存出保证金</v>
      </c>
      <c r="I276" s="13"/>
      <c r="J276" s="13">
        <v>2000</v>
      </c>
    </row>
    <row r="277" spans="1:10" s="10" customFormat="1" ht="25.5" customHeight="1">
      <c r="A277" s="12"/>
      <c r="B277" s="19">
        <v>39805</v>
      </c>
      <c r="C277" s="12" t="s">
        <v>1300</v>
      </c>
      <c r="D277" s="12" t="s">
        <v>1301</v>
      </c>
      <c r="E277" s="11" t="s">
        <v>968</v>
      </c>
      <c r="F277" s="40" t="s">
        <v>521</v>
      </c>
      <c r="G277" s="12" t="s">
        <v>862</v>
      </c>
      <c r="H277" s="11" t="str">
        <f>LOOKUP(G277,会计科目!$A$2:$A$349,会计科目!$B$2:$B$349)</f>
        <v>银行存款—中国工商银行沈河分理处</v>
      </c>
      <c r="I277" s="13">
        <v>2000</v>
      </c>
      <c r="J277" s="13"/>
    </row>
    <row r="278" spans="1:10" s="10" customFormat="1" ht="25.5" customHeight="1">
      <c r="A278" s="12"/>
      <c r="B278" s="19">
        <v>39805</v>
      </c>
      <c r="C278" s="12" t="s">
        <v>1300</v>
      </c>
      <c r="D278" s="12" t="s">
        <v>1301</v>
      </c>
      <c r="E278" s="11" t="s">
        <v>968</v>
      </c>
      <c r="F278" s="40" t="s">
        <v>522</v>
      </c>
      <c r="G278" s="12" t="s">
        <v>886</v>
      </c>
      <c r="H278" s="11" t="str">
        <f>LOOKUP(G278,会计科目!$A$2:$A$349,会计科目!$B$2:$B$349)</f>
        <v>库存现金</v>
      </c>
      <c r="I278" s="13"/>
      <c r="J278" s="13">
        <v>2000</v>
      </c>
    </row>
    <row r="279" spans="1:10" s="10" customFormat="1" ht="25.5" customHeight="1">
      <c r="A279" s="12"/>
      <c r="B279" s="19">
        <v>39805</v>
      </c>
      <c r="C279" s="12" t="s">
        <v>969</v>
      </c>
      <c r="D279" s="12"/>
      <c r="E279" s="11" t="s">
        <v>970</v>
      </c>
      <c r="F279" s="40" t="s">
        <v>521</v>
      </c>
      <c r="G279" s="12" t="s">
        <v>971</v>
      </c>
      <c r="H279" s="11" t="str">
        <f>LOOKUP(G279,会计科目!$A$2:$A$349,会计科目!$B$2:$B$349)</f>
        <v>长期股权投资—深圳金时达公司（成本）</v>
      </c>
      <c r="I279" s="13">
        <v>553176</v>
      </c>
      <c r="J279" s="13"/>
    </row>
    <row r="280" spans="1:10" s="10" customFormat="1" ht="25.5" customHeight="1">
      <c r="A280" s="12"/>
      <c r="B280" s="19">
        <v>39805</v>
      </c>
      <c r="C280" s="12" t="s">
        <v>969</v>
      </c>
      <c r="D280" s="12"/>
      <c r="E280" s="11" t="s">
        <v>970</v>
      </c>
      <c r="F280" s="40" t="s">
        <v>522</v>
      </c>
      <c r="G280" s="12" t="s">
        <v>972</v>
      </c>
      <c r="H280" s="11" t="str">
        <f>LOOKUP(G280,会计科目!$A$2:$A$349,会计科目!$B$2:$B$349)</f>
        <v>主营业务收入—镀膜机DH-4（1105）</v>
      </c>
      <c r="I280" s="13"/>
      <c r="J280" s="13">
        <v>472800</v>
      </c>
    </row>
    <row r="281" spans="1:10" s="10" customFormat="1" ht="25.5" customHeight="1">
      <c r="A281" s="12"/>
      <c r="B281" s="19">
        <v>39805</v>
      </c>
      <c r="C281" s="12" t="s">
        <v>969</v>
      </c>
      <c r="D281" s="12"/>
      <c r="E281" s="11" t="s">
        <v>970</v>
      </c>
      <c r="F281" s="40" t="s">
        <v>522</v>
      </c>
      <c r="G281" s="12" t="s">
        <v>973</v>
      </c>
      <c r="H281" s="11" t="str">
        <f>LOOKUP(G281,会计科目!$A$2:$A$349,会计科目!$B$2:$B$349)</f>
        <v>应交税费—增值税（销项税额）</v>
      </c>
      <c r="I281" s="13"/>
      <c r="J281" s="13">
        <v>80376</v>
      </c>
    </row>
    <row r="282" spans="1:10" s="10" customFormat="1" ht="25.5" customHeight="1">
      <c r="A282" s="12"/>
      <c r="B282" s="19">
        <v>39805</v>
      </c>
      <c r="C282" s="12" t="s">
        <v>974</v>
      </c>
      <c r="D282" s="12"/>
      <c r="E282" s="11" t="s">
        <v>975</v>
      </c>
      <c r="F282" s="40" t="s">
        <v>521</v>
      </c>
      <c r="G282" s="12" t="s">
        <v>976</v>
      </c>
      <c r="H282" s="11" t="str">
        <f>LOOKUP(G282,会计科目!$A$2:$A$349,会计科目!$B$2:$B$349)</f>
        <v>主营业务成本—镀膜机（DH-4 0925）</v>
      </c>
      <c r="I282" s="13">
        <v>228000</v>
      </c>
      <c r="J282" s="13"/>
    </row>
    <row r="283" spans="1:10" s="10" customFormat="1" ht="25.5" customHeight="1">
      <c r="A283" s="12"/>
      <c r="B283" s="19">
        <v>39805</v>
      </c>
      <c r="C283" s="12" t="s">
        <v>974</v>
      </c>
      <c r="D283" s="12"/>
      <c r="E283" s="11" t="s">
        <v>975</v>
      </c>
      <c r="F283" s="40" t="s">
        <v>522</v>
      </c>
      <c r="G283" s="12" t="s">
        <v>931</v>
      </c>
      <c r="H283" s="11" t="str">
        <f>LOOKUP(G283,会计科目!$A$2:$A$349,会计科目!$B$2:$B$349)</f>
        <v>库存商品—镀膜机（1105 DH-4）</v>
      </c>
      <c r="I283" s="13"/>
      <c r="J283" s="13">
        <v>228000</v>
      </c>
    </row>
    <row r="284" spans="1:10" s="10" customFormat="1" ht="25.5" customHeight="1">
      <c r="A284" s="12"/>
      <c r="B284" s="19">
        <v>39805</v>
      </c>
      <c r="C284" s="12" t="s">
        <v>977</v>
      </c>
      <c r="D284" s="12"/>
      <c r="E284" s="11" t="s">
        <v>978</v>
      </c>
      <c r="F284" s="40" t="s">
        <v>521</v>
      </c>
      <c r="G284" s="12" t="s">
        <v>949</v>
      </c>
      <c r="H284" s="11" t="str">
        <f>LOOKUP(G284,会计科目!$A$2:$A$349,会计科目!$B$2:$B$349)</f>
        <v>固定资产—基本车间（机器设备）</v>
      </c>
      <c r="I284" s="13">
        <v>128000</v>
      </c>
      <c r="J284" s="13"/>
    </row>
    <row r="285" spans="1:10" s="10" customFormat="1" ht="25.5" customHeight="1">
      <c r="A285" s="12"/>
      <c r="B285" s="19">
        <v>39805</v>
      </c>
      <c r="C285" s="12" t="s">
        <v>977</v>
      </c>
      <c r="D285" s="12"/>
      <c r="E285" s="11" t="s">
        <v>978</v>
      </c>
      <c r="F285" s="40" t="s">
        <v>522</v>
      </c>
      <c r="G285" s="12" t="s">
        <v>980</v>
      </c>
      <c r="H285" s="11" t="str">
        <f>LOOKUP(G285,会计科目!$A$2:$A$349,会计科目!$B$2:$B$349)</f>
        <v>营业外收入—捐赠收入</v>
      </c>
      <c r="I285" s="13"/>
      <c r="J285" s="13">
        <v>128000</v>
      </c>
    </row>
    <row r="286" spans="1:10" s="10" customFormat="1" ht="25.5" customHeight="1">
      <c r="A286" s="12"/>
      <c r="B286" s="19">
        <v>39805</v>
      </c>
      <c r="C286" s="12" t="s">
        <v>981</v>
      </c>
      <c r="D286" s="12" t="s">
        <v>1302</v>
      </c>
      <c r="E286" s="11" t="s">
        <v>982</v>
      </c>
      <c r="F286" s="40" t="s">
        <v>521</v>
      </c>
      <c r="G286" s="12" t="s">
        <v>983</v>
      </c>
      <c r="H286" s="11" t="str">
        <f>LOOKUP(G286,会计科目!$A$2:$A$349,会计科目!$B$2:$B$349)</f>
        <v>持有至到期投资—国债（成本）</v>
      </c>
      <c r="I286" s="13">
        <v>200000</v>
      </c>
      <c r="J286" s="13"/>
    </row>
    <row r="287" spans="1:10" s="10" customFormat="1" ht="25.5" customHeight="1">
      <c r="A287" s="12"/>
      <c r="B287" s="19">
        <v>39805</v>
      </c>
      <c r="C287" s="12" t="s">
        <v>981</v>
      </c>
      <c r="D287" s="12" t="s">
        <v>1302</v>
      </c>
      <c r="E287" s="11" t="s">
        <v>982</v>
      </c>
      <c r="F287" s="40" t="s">
        <v>522</v>
      </c>
      <c r="G287" s="12" t="s">
        <v>862</v>
      </c>
      <c r="H287" s="11" t="str">
        <f>LOOKUP(G287,会计科目!$A$2:$A$349,会计科目!$B$2:$B$349)</f>
        <v>银行存款—中国工商银行沈河分理处</v>
      </c>
      <c r="I287" s="13"/>
      <c r="J287" s="13">
        <v>200000</v>
      </c>
    </row>
    <row r="288" spans="1:10" s="10" customFormat="1" ht="25.5" customHeight="1">
      <c r="A288" s="12"/>
      <c r="B288" s="19">
        <v>39806</v>
      </c>
      <c r="C288" s="12" t="s">
        <v>984</v>
      </c>
      <c r="D288" s="12"/>
      <c r="E288" s="11" t="s">
        <v>985</v>
      </c>
      <c r="F288" s="40" t="s">
        <v>521</v>
      </c>
      <c r="G288" s="12" t="s">
        <v>1275</v>
      </c>
      <c r="H288" s="11" t="str">
        <f>LOOKUP(G288,会计科目!$A$2:$A$349,会计科目!$B$2:$B$349)</f>
        <v>利润分配—应付现金股利或利润</v>
      </c>
      <c r="I288" s="13">
        <v>800000</v>
      </c>
      <c r="J288" s="13"/>
    </row>
    <row r="289" spans="1:13" s="10" customFormat="1" ht="25.5" customHeight="1">
      <c r="A289" s="12"/>
      <c r="B289" s="19">
        <v>39806</v>
      </c>
      <c r="C289" s="12" t="s">
        <v>984</v>
      </c>
      <c r="D289" s="12"/>
      <c r="E289" s="11" t="s">
        <v>985</v>
      </c>
      <c r="F289" s="40" t="s">
        <v>522</v>
      </c>
      <c r="G289" s="12" t="s">
        <v>986</v>
      </c>
      <c r="H289" s="11" t="str">
        <f>LOOKUP(G289,会计科目!$A$2:$A$349,会计科目!$B$2:$B$349)</f>
        <v>应付股利—李新科</v>
      </c>
      <c r="I289" s="13"/>
      <c r="J289" s="13">
        <v>480000</v>
      </c>
    </row>
    <row r="290" spans="1:13" s="10" customFormat="1" ht="25.5" customHeight="1">
      <c r="A290" s="12"/>
      <c r="B290" s="19">
        <v>39806</v>
      </c>
      <c r="C290" s="12" t="s">
        <v>984</v>
      </c>
      <c r="D290" s="12"/>
      <c r="E290" s="11" t="s">
        <v>985</v>
      </c>
      <c r="F290" s="40" t="s">
        <v>522</v>
      </c>
      <c r="G290" s="12" t="s">
        <v>987</v>
      </c>
      <c r="H290" s="11" t="str">
        <f>LOOKUP(G290,会计科目!$A$2:$A$349,会计科目!$B$2:$B$349)</f>
        <v>应付股利—沈阳银基</v>
      </c>
      <c r="I290" s="13"/>
      <c r="J290" s="13">
        <v>320000</v>
      </c>
    </row>
    <row r="291" spans="1:13" s="10" customFormat="1" ht="25.5" customHeight="1">
      <c r="A291" s="12"/>
      <c r="B291" s="19">
        <v>39806</v>
      </c>
      <c r="C291" s="12" t="s">
        <v>992</v>
      </c>
      <c r="D291" s="12"/>
      <c r="E291" s="11" t="s">
        <v>988</v>
      </c>
      <c r="F291" s="40" t="s">
        <v>521</v>
      </c>
      <c r="G291" s="12" t="s">
        <v>965</v>
      </c>
      <c r="H291" s="11" t="str">
        <f>LOOKUP(G291,会计科目!$A$2:$A$349,会计科目!$B$2:$B$349)</f>
        <v>管理费用—其他</v>
      </c>
      <c r="I291" s="13">
        <v>10780</v>
      </c>
      <c r="J291" s="13"/>
    </row>
    <row r="292" spans="1:13" s="10" customFormat="1" ht="25.5" customHeight="1">
      <c r="A292" s="12"/>
      <c r="B292" s="19">
        <v>39806</v>
      </c>
      <c r="C292" s="12" t="s">
        <v>992</v>
      </c>
      <c r="D292" s="12"/>
      <c r="E292" s="11" t="s">
        <v>988</v>
      </c>
      <c r="F292" s="40" t="s">
        <v>522</v>
      </c>
      <c r="G292" s="12" t="s">
        <v>989</v>
      </c>
      <c r="H292" s="11" t="str">
        <f>LOOKUP(G292,会计科目!$A$2:$A$349,会计科目!$B$2:$B$349)</f>
        <v>应交税费—税款检查调整</v>
      </c>
      <c r="I292" s="13"/>
      <c r="J292" s="13">
        <v>9800</v>
      </c>
    </row>
    <row r="293" spans="1:13" s="10" customFormat="1" ht="25.5" customHeight="1">
      <c r="A293" s="12"/>
      <c r="B293" s="19">
        <v>39806</v>
      </c>
      <c r="C293" s="12" t="s">
        <v>992</v>
      </c>
      <c r="D293" s="12"/>
      <c r="E293" s="11" t="s">
        <v>988</v>
      </c>
      <c r="F293" s="40" t="s">
        <v>522</v>
      </c>
      <c r="G293" s="12" t="s">
        <v>990</v>
      </c>
      <c r="H293" s="11" t="str">
        <f>LOOKUP(G293,会计科目!$A$2:$A$349,会计科目!$B$2:$B$349)</f>
        <v>应交税费—城市维护建设税</v>
      </c>
      <c r="I293" s="13"/>
      <c r="J293" s="13">
        <v>686</v>
      </c>
    </row>
    <row r="294" spans="1:13" s="10" customFormat="1" ht="25.5" customHeight="1">
      <c r="A294" s="12"/>
      <c r="B294" s="19">
        <v>39806</v>
      </c>
      <c r="C294" s="12" t="s">
        <v>992</v>
      </c>
      <c r="D294" s="12"/>
      <c r="E294" s="11" t="s">
        <v>988</v>
      </c>
      <c r="F294" s="40" t="s">
        <v>522</v>
      </c>
      <c r="G294" s="12" t="s">
        <v>991</v>
      </c>
      <c r="H294" s="11" t="str">
        <f>LOOKUP(G294,会计科目!$A$2:$A$349,会计科目!$B$2:$B$349)</f>
        <v>应交税费—教育费附加</v>
      </c>
      <c r="I294" s="13"/>
      <c r="J294" s="13">
        <v>294</v>
      </c>
      <c r="M294" s="10">
        <v>2702428.3</v>
      </c>
    </row>
    <row r="295" spans="1:13" s="10" customFormat="1" ht="25.5" customHeight="1">
      <c r="A295" s="12"/>
      <c r="B295" s="19">
        <v>39806</v>
      </c>
      <c r="C295" s="12" t="s">
        <v>993</v>
      </c>
      <c r="D295" s="12" t="s">
        <v>1303</v>
      </c>
      <c r="E295" s="11" t="s">
        <v>995</v>
      </c>
      <c r="F295" s="40" t="s">
        <v>521</v>
      </c>
      <c r="G295" s="12" t="s">
        <v>989</v>
      </c>
      <c r="H295" s="11" t="str">
        <f>LOOKUP(G295,会计科目!$A$2:$A$349,会计科目!$B$2:$B$349)</f>
        <v>应交税费—税款检查调整</v>
      </c>
      <c r="I295" s="13">
        <v>9800</v>
      </c>
      <c r="J295" s="13"/>
      <c r="M295" s="10">
        <v>2915583.26</v>
      </c>
    </row>
    <row r="296" spans="1:13" s="10" customFormat="1" ht="25.5" customHeight="1">
      <c r="A296" s="12"/>
      <c r="B296" s="19">
        <v>39806</v>
      </c>
      <c r="C296" s="12" t="s">
        <v>993</v>
      </c>
      <c r="D296" s="12" t="s">
        <v>1303</v>
      </c>
      <c r="E296" s="11" t="s">
        <v>995</v>
      </c>
      <c r="F296" s="40" t="s">
        <v>522</v>
      </c>
      <c r="G296" s="12" t="s">
        <v>994</v>
      </c>
      <c r="H296" s="11" t="str">
        <f>LOOKUP(G296,会计科目!$A$2:$A$349,会计科目!$B$2:$B$349)</f>
        <v>营业外支出—罚没支出</v>
      </c>
      <c r="I296" s="13">
        <v>11760</v>
      </c>
      <c r="J296" s="13"/>
      <c r="M296" s="10">
        <f>M295-M294</f>
        <v>213154.95999999996</v>
      </c>
    </row>
    <row r="297" spans="1:13" s="10" customFormat="1" ht="25.5" customHeight="1">
      <c r="A297" s="12"/>
      <c r="B297" s="19">
        <v>39806</v>
      </c>
      <c r="C297" s="12" t="s">
        <v>993</v>
      </c>
      <c r="D297" s="12" t="s">
        <v>1303</v>
      </c>
      <c r="E297" s="11" t="s">
        <v>995</v>
      </c>
      <c r="F297" s="40" t="s">
        <v>522</v>
      </c>
      <c r="G297" s="12" t="s">
        <v>862</v>
      </c>
      <c r="H297" s="11" t="str">
        <f>LOOKUP(G297,会计科目!$A$2:$A$349,会计科目!$B$2:$B$349)</f>
        <v>银行存款—中国工商银行沈河分理处</v>
      </c>
      <c r="I297" s="13"/>
      <c r="J297" s="13">
        <v>21560</v>
      </c>
    </row>
    <row r="298" spans="1:13" s="10" customFormat="1" ht="25.5" customHeight="1">
      <c r="A298" s="12"/>
      <c r="B298" s="19">
        <v>39806</v>
      </c>
      <c r="C298" s="12" t="s">
        <v>996</v>
      </c>
      <c r="D298" s="12"/>
      <c r="E298" s="11" t="s">
        <v>948</v>
      </c>
      <c r="F298" s="40" t="s">
        <v>521</v>
      </c>
      <c r="G298" s="12" t="s">
        <v>769</v>
      </c>
      <c r="H298" s="11" t="str">
        <f>LOOKUP(G298,会计科目!$A$2:$A$349,会计科目!$B$2:$B$349)</f>
        <v>应收账款—深圳电子镀膜厂</v>
      </c>
      <c r="I298" s="13">
        <v>200000</v>
      </c>
      <c r="J298" s="13"/>
    </row>
    <row r="299" spans="1:13" s="10" customFormat="1" ht="25.5" customHeight="1">
      <c r="A299" s="12"/>
      <c r="B299" s="19">
        <v>39806</v>
      </c>
      <c r="C299" s="12" t="s">
        <v>996</v>
      </c>
      <c r="D299" s="12"/>
      <c r="E299" s="11" t="s">
        <v>948</v>
      </c>
      <c r="F299" s="40" t="s">
        <v>521</v>
      </c>
      <c r="G299" s="12" t="s">
        <v>997</v>
      </c>
      <c r="H299" s="11" t="str">
        <f>LOOKUP(G299,会计科目!$A$2:$A$349,会计科目!$B$2:$B$349)</f>
        <v>营业外支出—债务重组损失</v>
      </c>
      <c r="I299" s="13">
        <v>34000</v>
      </c>
      <c r="J299" s="13"/>
    </row>
    <row r="300" spans="1:13" s="10" customFormat="1" ht="25.5" customHeight="1">
      <c r="A300" s="12"/>
      <c r="B300" s="19">
        <v>39806</v>
      </c>
      <c r="C300" s="12" t="s">
        <v>996</v>
      </c>
      <c r="D300" s="12"/>
      <c r="E300" s="11" t="s">
        <v>948</v>
      </c>
      <c r="F300" s="40" t="s">
        <v>522</v>
      </c>
      <c r="G300" s="12" t="s">
        <v>1069</v>
      </c>
      <c r="H300" s="11" t="str">
        <f>LOOKUP(G300,会计科目!$A$2:$A$349,会计科目!$B$2:$B$349)</f>
        <v>应收账款—债务重组（沈阳东方集团）</v>
      </c>
      <c r="I300" s="13"/>
      <c r="J300" s="13">
        <v>234000</v>
      </c>
    </row>
    <row r="301" spans="1:13" s="10" customFormat="1" ht="25.5" customHeight="1">
      <c r="A301" s="12"/>
      <c r="B301" s="19">
        <v>39806</v>
      </c>
      <c r="C301" s="12" t="s">
        <v>999</v>
      </c>
      <c r="D301" s="12"/>
      <c r="E301" s="11" t="s">
        <v>1000</v>
      </c>
      <c r="F301" s="40" t="s">
        <v>521</v>
      </c>
      <c r="G301" s="12" t="s">
        <v>937</v>
      </c>
      <c r="H301" s="11" t="str">
        <f>LOOKUP(G301,会计科目!$A$2:$A$349,会计科目!$B$2:$B$349)</f>
        <v>原材料—不锈钢板（14m/m）</v>
      </c>
      <c r="I301" s="13">
        <v>6580</v>
      </c>
      <c r="J301" s="13"/>
    </row>
    <row r="302" spans="1:13" s="10" customFormat="1" ht="25.5" customHeight="1">
      <c r="A302" s="12"/>
      <c r="B302" s="19">
        <v>39806</v>
      </c>
      <c r="C302" s="12" t="s">
        <v>999</v>
      </c>
      <c r="D302" s="12"/>
      <c r="E302" s="11" t="s">
        <v>1000</v>
      </c>
      <c r="F302" s="40" t="s">
        <v>522</v>
      </c>
      <c r="G302" s="12" t="s">
        <v>919</v>
      </c>
      <c r="H302" s="11" t="str">
        <f>LOOKUP(G302,会计科目!$A$2:$A$349,会计科目!$B$2:$B$349)</f>
        <v>待处理财产损溢—待处理流动资产损溢</v>
      </c>
      <c r="I302" s="13"/>
      <c r="J302" s="13">
        <v>6580</v>
      </c>
    </row>
    <row r="303" spans="1:13" s="10" customFormat="1" ht="25.5" customHeight="1">
      <c r="A303" s="12"/>
      <c r="B303" s="19">
        <v>39806</v>
      </c>
      <c r="C303" s="12" t="s">
        <v>1001</v>
      </c>
      <c r="D303" s="12"/>
      <c r="E303" s="11" t="s">
        <v>1000</v>
      </c>
      <c r="F303" s="40" t="s">
        <v>521</v>
      </c>
      <c r="G303" s="12" t="s">
        <v>919</v>
      </c>
      <c r="H303" s="11" t="str">
        <f>LOOKUP(G303,会计科目!$A$2:$A$349,会计科目!$B$2:$B$349)</f>
        <v>待处理财产损溢—待处理流动资产损溢</v>
      </c>
      <c r="I303" s="13">
        <v>6580</v>
      </c>
      <c r="J303" s="13"/>
    </row>
    <row r="304" spans="1:13" s="10" customFormat="1" ht="25.5" customHeight="1">
      <c r="A304" s="12"/>
      <c r="B304" s="19">
        <v>39806</v>
      </c>
      <c r="C304" s="12" t="s">
        <v>1001</v>
      </c>
      <c r="D304" s="12"/>
      <c r="E304" s="11" t="s">
        <v>1000</v>
      </c>
      <c r="F304" s="40" t="s">
        <v>522</v>
      </c>
      <c r="G304" s="12" t="s">
        <v>965</v>
      </c>
      <c r="H304" s="11" t="str">
        <f>LOOKUP(G304,会计科目!$A$2:$A$349,会计科目!$B$2:$B$349)</f>
        <v>管理费用—其他</v>
      </c>
      <c r="I304" s="13"/>
      <c r="J304" s="13">
        <v>6580</v>
      </c>
    </row>
    <row r="305" spans="1:10" s="10" customFormat="1" ht="25.5" customHeight="1">
      <c r="A305" s="12"/>
      <c r="B305" s="19">
        <v>39810</v>
      </c>
      <c r="C305" s="12" t="s">
        <v>1002</v>
      </c>
      <c r="D305" s="12"/>
      <c r="E305" s="11" t="s">
        <v>1003</v>
      </c>
      <c r="F305" s="40" t="s">
        <v>521</v>
      </c>
      <c r="G305" s="12" t="s">
        <v>1004</v>
      </c>
      <c r="H305" s="11" t="str">
        <f>LOOKUP(G305,会计科目!$A$2:$A$349,会计科目!$B$2:$B$349)</f>
        <v>固定资产—动力车间（其他）</v>
      </c>
      <c r="I305" s="13">
        <v>2200</v>
      </c>
      <c r="J305" s="13"/>
    </row>
    <row r="306" spans="1:10" s="10" customFormat="1" ht="25.5" customHeight="1">
      <c r="A306" s="12"/>
      <c r="B306" s="19">
        <v>39810</v>
      </c>
      <c r="C306" s="12" t="s">
        <v>1002</v>
      </c>
      <c r="D306" s="12"/>
      <c r="E306" s="11" t="s">
        <v>1003</v>
      </c>
      <c r="F306" s="40" t="s">
        <v>522</v>
      </c>
      <c r="G306" s="12" t="s">
        <v>1005</v>
      </c>
      <c r="H306" s="11" t="str">
        <f>LOOKUP(G306,会计科目!$A$2:$A$349,会计科目!$B$2:$B$349)</f>
        <v>以前年度损益调整—盘盈固定资产</v>
      </c>
      <c r="I306" s="13"/>
      <c r="J306" s="13">
        <v>2200</v>
      </c>
    </row>
    <row r="307" spans="1:10" s="10" customFormat="1" ht="25.5" customHeight="1">
      <c r="A307" s="12"/>
      <c r="B307" s="19">
        <v>39810</v>
      </c>
      <c r="C307" s="12" t="s">
        <v>1006</v>
      </c>
      <c r="D307" s="12" t="s">
        <v>1304</v>
      </c>
      <c r="E307" s="11" t="s">
        <v>1007</v>
      </c>
      <c r="F307" s="40" t="s">
        <v>521</v>
      </c>
      <c r="G307" s="12" t="s">
        <v>862</v>
      </c>
      <c r="H307" s="11" t="str">
        <f>LOOKUP(G307,会计科目!$A$2:$A$349,会计科目!$B$2:$B$349)</f>
        <v>银行存款—中国工商银行沈河分理处</v>
      </c>
      <c r="I307" s="13">
        <v>4990000</v>
      </c>
      <c r="J307" s="13"/>
    </row>
    <row r="308" spans="1:10" s="10" customFormat="1" ht="25.5" customHeight="1">
      <c r="A308" s="12"/>
      <c r="B308" s="19">
        <v>39810</v>
      </c>
      <c r="C308" s="12" t="s">
        <v>1006</v>
      </c>
      <c r="D308" s="12" t="s">
        <v>1304</v>
      </c>
      <c r="E308" s="11" t="s">
        <v>1007</v>
      </c>
      <c r="F308" s="40" t="s">
        <v>522</v>
      </c>
      <c r="G308" s="12" t="s">
        <v>1008</v>
      </c>
      <c r="H308" s="11" t="str">
        <f>LOOKUP(G308,会计科目!$A$2:$A$349,会计科目!$B$2:$B$349)</f>
        <v>应付债券—利息调整</v>
      </c>
      <c r="I308" s="13">
        <v>10000</v>
      </c>
      <c r="J308" s="13"/>
    </row>
    <row r="309" spans="1:10" s="10" customFormat="1" ht="25.5" customHeight="1">
      <c r="A309" s="12"/>
      <c r="B309" s="19">
        <v>39810</v>
      </c>
      <c r="C309" s="12" t="s">
        <v>1006</v>
      </c>
      <c r="D309" s="12" t="s">
        <v>1304</v>
      </c>
      <c r="E309" s="11" t="s">
        <v>1007</v>
      </c>
      <c r="F309" s="40" t="s">
        <v>522</v>
      </c>
      <c r="G309" s="12" t="s">
        <v>1009</v>
      </c>
      <c r="H309" s="11" t="str">
        <f>LOOKUP(G309,会计科目!$A$2:$A$349,会计科目!$B$2:$B$349)</f>
        <v>应付债券—面值</v>
      </c>
      <c r="I309" s="13"/>
      <c r="J309" s="13">
        <v>5000000</v>
      </c>
    </row>
    <row r="310" spans="1:10" s="10" customFormat="1" ht="25.5" customHeight="1">
      <c r="A310" s="12"/>
      <c r="B310" s="19">
        <v>39811</v>
      </c>
      <c r="C310" s="12" t="s">
        <v>1010</v>
      </c>
      <c r="D310" s="12" t="s">
        <v>1305</v>
      </c>
      <c r="E310" s="11" t="s">
        <v>1011</v>
      </c>
      <c r="F310" s="40" t="s">
        <v>521</v>
      </c>
      <c r="G310" s="12" t="s">
        <v>1012</v>
      </c>
      <c r="H310" s="11" t="str">
        <f>LOOKUP(G310,会计科目!$A$2:$A$349,会计科目!$B$2:$B$349)</f>
        <v>应付职工薪酬—职工福利</v>
      </c>
      <c r="I310" s="13">
        <v>56550</v>
      </c>
      <c r="J310" s="13"/>
    </row>
    <row r="311" spans="1:10" s="10" customFormat="1" ht="25.5" customHeight="1">
      <c r="A311" s="12"/>
      <c r="B311" s="19">
        <v>39811</v>
      </c>
      <c r="C311" s="12" t="s">
        <v>1010</v>
      </c>
      <c r="D311" s="12" t="s">
        <v>1306</v>
      </c>
      <c r="E311" s="11" t="s">
        <v>1011</v>
      </c>
      <c r="F311" s="40" t="s">
        <v>522</v>
      </c>
      <c r="G311" s="12" t="s">
        <v>862</v>
      </c>
      <c r="H311" s="11" t="str">
        <f>LOOKUP(G311,会计科目!$A$2:$A$349,会计科目!$B$2:$B$349)</f>
        <v>银行存款—中国工商银行沈河分理处</v>
      </c>
      <c r="I311" s="13"/>
      <c r="J311" s="13">
        <v>56550</v>
      </c>
    </row>
    <row r="312" spans="1:10" s="10" customFormat="1" ht="25.5" customHeight="1">
      <c r="A312" s="12"/>
      <c r="B312" s="19">
        <v>39812</v>
      </c>
      <c r="C312" s="12" t="s">
        <v>1013</v>
      </c>
      <c r="D312" s="12" t="s">
        <v>1307</v>
      </c>
      <c r="E312" s="11" t="s">
        <v>1014</v>
      </c>
      <c r="F312" s="40" t="s">
        <v>521</v>
      </c>
      <c r="G312" s="12" t="s">
        <v>862</v>
      </c>
      <c r="H312" s="11" t="str">
        <f>LOOKUP(G312,会计科目!$A$2:$A$349,会计科目!$B$2:$B$349)</f>
        <v>银行存款—中国工商银行沈河分理处</v>
      </c>
      <c r="I312" s="13">
        <v>1000000</v>
      </c>
      <c r="J312" s="13"/>
    </row>
    <row r="313" spans="1:10" s="10" customFormat="1" ht="25.5" customHeight="1">
      <c r="A313" s="12"/>
      <c r="B313" s="19">
        <v>39812</v>
      </c>
      <c r="C313" s="12" t="s">
        <v>1013</v>
      </c>
      <c r="D313" s="12" t="s">
        <v>1307</v>
      </c>
      <c r="E313" s="11" t="s">
        <v>1014</v>
      </c>
      <c r="F313" s="40" t="s">
        <v>522</v>
      </c>
      <c r="G313" s="12" t="s">
        <v>1015</v>
      </c>
      <c r="H313" s="11" t="str">
        <f>LOOKUP(G313,会计科目!$A$2:$A$349,会计科目!$B$2:$B$349)</f>
        <v>长期借款—中国银行开发区支行</v>
      </c>
      <c r="I313" s="13"/>
      <c r="J313" s="13">
        <v>1000000</v>
      </c>
    </row>
    <row r="314" spans="1:10" s="10" customFormat="1" ht="25.5" customHeight="1">
      <c r="A314" s="12"/>
      <c r="B314" s="19">
        <v>39812</v>
      </c>
      <c r="C314" s="12" t="s">
        <v>1016</v>
      </c>
      <c r="D314" s="12" t="s">
        <v>1308</v>
      </c>
      <c r="E314" s="11" t="s">
        <v>1017</v>
      </c>
      <c r="F314" s="40" t="s">
        <v>521</v>
      </c>
      <c r="G314" s="12" t="s">
        <v>1018</v>
      </c>
      <c r="H314" s="11" t="str">
        <f>LOOKUP(G314,会计科目!$A$2:$A$349,会计科目!$B$2:$B$349)</f>
        <v>制造费用—水电费</v>
      </c>
      <c r="I314" s="13">
        <v>47560</v>
      </c>
      <c r="J314" s="13"/>
    </row>
    <row r="315" spans="1:10" s="10" customFormat="1" ht="25.5" customHeight="1">
      <c r="A315" s="12"/>
      <c r="B315" s="19">
        <v>39812</v>
      </c>
      <c r="C315" s="12" t="s">
        <v>1016</v>
      </c>
      <c r="D315" s="12" t="s">
        <v>1308</v>
      </c>
      <c r="E315" s="11" t="s">
        <v>1017</v>
      </c>
      <c r="F315" s="40" t="s">
        <v>521</v>
      </c>
      <c r="G315" s="12" t="s">
        <v>957</v>
      </c>
      <c r="H315" s="11" t="str">
        <f>LOOKUP(G315,会计科目!$A$2:$A$349,会计科目!$B$2:$B$349)</f>
        <v>生产成本—辅助生产成本（动力车间）</v>
      </c>
      <c r="I315" s="13">
        <v>9280</v>
      </c>
      <c r="J315" s="13"/>
    </row>
    <row r="316" spans="1:10" s="10" customFormat="1" ht="25.5" customHeight="1">
      <c r="A316" s="12"/>
      <c r="B316" s="19">
        <v>39812</v>
      </c>
      <c r="C316" s="12" t="s">
        <v>1016</v>
      </c>
      <c r="D316" s="12" t="s">
        <v>1308</v>
      </c>
      <c r="E316" s="11" t="s">
        <v>1017</v>
      </c>
      <c r="F316" s="40" t="s">
        <v>521</v>
      </c>
      <c r="G316" s="12" t="s">
        <v>958</v>
      </c>
      <c r="H316" s="11" t="str">
        <f>LOOKUP(G316,会计科目!$A$2:$A$349,会计科目!$B$2:$B$349)</f>
        <v>生产成本—辅助生产成本（运输部门）</v>
      </c>
      <c r="I316" s="13">
        <v>8932</v>
      </c>
      <c r="J316" s="13"/>
    </row>
    <row r="317" spans="1:10" s="10" customFormat="1" ht="25.5" customHeight="1">
      <c r="A317" s="12"/>
      <c r="B317" s="19">
        <v>39812</v>
      </c>
      <c r="C317" s="12" t="s">
        <v>1016</v>
      </c>
      <c r="D317" s="12" t="s">
        <v>1308</v>
      </c>
      <c r="E317" s="11" t="s">
        <v>1017</v>
      </c>
      <c r="F317" s="40" t="s">
        <v>521</v>
      </c>
      <c r="G317" s="12" t="s">
        <v>1019</v>
      </c>
      <c r="H317" s="11" t="str">
        <f>LOOKUP(G317,会计科目!$A$2:$A$349,会计科目!$B$2:$B$349)</f>
        <v>管理费用—水电费</v>
      </c>
      <c r="I317" s="13">
        <v>10788</v>
      </c>
      <c r="J317" s="13"/>
    </row>
    <row r="318" spans="1:10" s="10" customFormat="1" ht="25.5" customHeight="1">
      <c r="A318" s="12"/>
      <c r="B318" s="19">
        <v>39812</v>
      </c>
      <c r="C318" s="12" t="s">
        <v>1016</v>
      </c>
      <c r="D318" s="12" t="s">
        <v>1308</v>
      </c>
      <c r="E318" s="11" t="s">
        <v>1017</v>
      </c>
      <c r="F318" s="40" t="s">
        <v>521</v>
      </c>
      <c r="G318" s="12" t="s">
        <v>890</v>
      </c>
      <c r="H318" s="11" t="str">
        <f>LOOKUP(G318,会计科目!$A$2:$A$349,会计科目!$B$2:$B$349)</f>
        <v>应交税费—增值税（进项税额）</v>
      </c>
      <c r="I318" s="13">
        <v>13015.2</v>
      </c>
      <c r="J318" s="13"/>
    </row>
    <row r="319" spans="1:10" s="10" customFormat="1" ht="25.5" customHeight="1">
      <c r="A319" s="12"/>
      <c r="B319" s="19">
        <v>39812</v>
      </c>
      <c r="C319" s="12" t="s">
        <v>1016</v>
      </c>
      <c r="D319" s="12" t="s">
        <v>1308</v>
      </c>
      <c r="E319" s="11" t="s">
        <v>1017</v>
      </c>
      <c r="F319" s="40" t="s">
        <v>522</v>
      </c>
      <c r="G319" s="12" t="s">
        <v>862</v>
      </c>
      <c r="H319" s="11" t="str">
        <f>LOOKUP(G319,会计科目!$A$2:$A$349,会计科目!$B$2:$B$349)</f>
        <v>银行存款—中国工商银行沈河分理处</v>
      </c>
      <c r="J319" s="13">
        <v>89575.2</v>
      </c>
    </row>
    <row r="320" spans="1:10" s="10" customFormat="1" ht="25.5" customHeight="1">
      <c r="A320" s="12"/>
      <c r="B320" s="19">
        <v>39812</v>
      </c>
      <c r="C320" s="12" t="s">
        <v>1020</v>
      </c>
      <c r="D320" s="12" t="s">
        <v>1308</v>
      </c>
      <c r="E320" s="11" t="s">
        <v>1017</v>
      </c>
      <c r="F320" s="40" t="s">
        <v>521</v>
      </c>
      <c r="G320" s="12" t="s">
        <v>1018</v>
      </c>
      <c r="H320" s="11" t="str">
        <f>LOOKUP(G320,会计科目!$A$2:$A$349,会计科目!$B$2:$B$349)</f>
        <v>制造费用—水电费</v>
      </c>
      <c r="I320" s="13">
        <v>7072</v>
      </c>
      <c r="J320" s="13"/>
    </row>
    <row r="321" spans="1:10" s="10" customFormat="1" ht="25.5" customHeight="1">
      <c r="A321" s="12"/>
      <c r="B321" s="19">
        <v>39812</v>
      </c>
      <c r="C321" s="12" t="s">
        <v>1020</v>
      </c>
      <c r="D321" s="12" t="s">
        <v>1308</v>
      </c>
      <c r="E321" s="11" t="s">
        <v>1017</v>
      </c>
      <c r="F321" s="40" t="s">
        <v>521</v>
      </c>
      <c r="G321" s="12" t="s">
        <v>957</v>
      </c>
      <c r="H321" s="11" t="str">
        <f>LOOKUP(G321,会计科目!$A$2:$A$349,会计科目!$B$2:$B$349)</f>
        <v>生产成本—辅助生产成本（动力车间）</v>
      </c>
      <c r="I321" s="13">
        <v>2431</v>
      </c>
      <c r="J321" s="13"/>
    </row>
    <row r="322" spans="1:10" s="10" customFormat="1" ht="25.5" customHeight="1">
      <c r="A322" s="12"/>
      <c r="B322" s="19">
        <v>39812</v>
      </c>
      <c r="C322" s="12" t="s">
        <v>1020</v>
      </c>
      <c r="D322" s="12" t="s">
        <v>1309</v>
      </c>
      <c r="E322" s="11" t="s">
        <v>1017</v>
      </c>
      <c r="F322" s="40" t="s">
        <v>521</v>
      </c>
      <c r="G322" s="12" t="s">
        <v>958</v>
      </c>
      <c r="H322" s="11" t="str">
        <f>LOOKUP(G322,会计科目!$A$2:$A$349,会计科目!$B$2:$B$349)</f>
        <v>生产成本—辅助生产成本（运输部门）</v>
      </c>
      <c r="I322" s="13">
        <v>6077</v>
      </c>
      <c r="J322" s="13"/>
    </row>
    <row r="323" spans="1:10" s="10" customFormat="1" ht="25.5" customHeight="1">
      <c r="A323" s="12"/>
      <c r="B323" s="19">
        <v>39812</v>
      </c>
      <c r="C323" s="12" t="s">
        <v>1020</v>
      </c>
      <c r="D323" s="12" t="s">
        <v>1309</v>
      </c>
      <c r="E323" s="11" t="s">
        <v>1017</v>
      </c>
      <c r="F323" s="40" t="s">
        <v>521</v>
      </c>
      <c r="G323" s="12" t="s">
        <v>1019</v>
      </c>
      <c r="H323" s="11" t="str">
        <f>LOOKUP(G323,会计科目!$A$2:$A$349,会计科目!$B$2:$B$349)</f>
        <v>管理费用—水电费</v>
      </c>
      <c r="I323" s="13">
        <v>4420</v>
      </c>
      <c r="J323" s="13"/>
    </row>
    <row r="324" spans="1:10" s="10" customFormat="1" ht="25.5" customHeight="1">
      <c r="A324" s="12"/>
      <c r="B324" s="19">
        <v>39812</v>
      </c>
      <c r="C324" s="12" t="s">
        <v>1020</v>
      </c>
      <c r="D324" s="12" t="s">
        <v>1309</v>
      </c>
      <c r="E324" s="11" t="s">
        <v>1017</v>
      </c>
      <c r="F324" s="40" t="s">
        <v>521</v>
      </c>
      <c r="G324" s="12" t="s">
        <v>890</v>
      </c>
      <c r="H324" s="11" t="str">
        <f>LOOKUP(G324,会计科目!$A$2:$A$349,会计科目!$B$2:$B$349)</f>
        <v>应交税费—增值税（进项税额）</v>
      </c>
      <c r="I324" s="13">
        <v>2600</v>
      </c>
      <c r="J324" s="13"/>
    </row>
    <row r="325" spans="1:10" s="10" customFormat="1" ht="25.5" customHeight="1">
      <c r="A325" s="12"/>
      <c r="B325" s="19">
        <v>39812</v>
      </c>
      <c r="C325" s="12" t="s">
        <v>1020</v>
      </c>
      <c r="D325" s="12" t="s">
        <v>1309</v>
      </c>
      <c r="E325" s="11" t="s">
        <v>1017</v>
      </c>
      <c r="F325" s="40" t="s">
        <v>522</v>
      </c>
      <c r="G325" s="12" t="s">
        <v>862</v>
      </c>
      <c r="H325" s="11" t="str">
        <f>LOOKUP(G325,会计科目!$A$2:$A$349,会计科目!$B$2:$B$349)</f>
        <v>银行存款—中国工商银行沈河分理处</v>
      </c>
      <c r="I325" s="13"/>
      <c r="J325" s="13">
        <v>22600</v>
      </c>
    </row>
    <row r="326" spans="1:10" s="10" customFormat="1" ht="25.5" customHeight="1">
      <c r="A326" s="12"/>
      <c r="B326" s="19">
        <v>39812</v>
      </c>
      <c r="C326" s="12" t="s">
        <v>1024</v>
      </c>
      <c r="D326" s="12"/>
      <c r="E326" s="11" t="s">
        <v>1021</v>
      </c>
      <c r="F326" s="40" t="s">
        <v>521</v>
      </c>
      <c r="G326" s="12" t="s">
        <v>932</v>
      </c>
      <c r="H326" s="11" t="str">
        <f>LOOKUP(G326,会计科目!$A$2:$A$349,会计科目!$B$2:$B$349)</f>
        <v>生产成本—基本生产成本（镀膜机DH—3）</v>
      </c>
      <c r="I326" s="13">
        <v>15277.57</v>
      </c>
      <c r="J326" s="13"/>
    </row>
    <row r="327" spans="1:10" s="10" customFormat="1" ht="25.5" customHeight="1">
      <c r="A327" s="12"/>
      <c r="B327" s="19">
        <v>39812</v>
      </c>
      <c r="C327" s="12" t="s">
        <v>1024</v>
      </c>
      <c r="D327" s="12"/>
      <c r="E327" s="11" t="s">
        <v>1021</v>
      </c>
      <c r="F327" s="40" t="s">
        <v>521</v>
      </c>
      <c r="G327" s="12" t="s">
        <v>933</v>
      </c>
      <c r="H327" s="11" t="str">
        <f>LOOKUP(G327,会计科目!$A$2:$A$349,会计科目!$B$2:$B$349)</f>
        <v>生产成本—基本生产成本（镀膜机DH—4-1105）</v>
      </c>
      <c r="I327" s="13">
        <v>12818.11</v>
      </c>
      <c r="J327" s="13"/>
    </row>
    <row r="328" spans="1:10" s="10" customFormat="1" ht="25.5" customHeight="1">
      <c r="A328" s="12"/>
      <c r="B328" s="19">
        <v>39812</v>
      </c>
      <c r="C328" s="12" t="s">
        <v>1024</v>
      </c>
      <c r="D328" s="12"/>
      <c r="E328" s="11" t="s">
        <v>1021</v>
      </c>
      <c r="F328" s="40" t="s">
        <v>521</v>
      </c>
      <c r="G328" s="12" t="s">
        <v>936</v>
      </c>
      <c r="H328" s="11" t="str">
        <f>LOOKUP(G328,会计科目!$A$2:$A$349,会计科目!$B$2:$B$349)</f>
        <v>生产成本—基本生产成本（镀膜机DH—4-1219）</v>
      </c>
      <c r="I328" s="13">
        <v>34721.74</v>
      </c>
      <c r="J328" s="13"/>
    </row>
    <row r="329" spans="1:10" s="10" customFormat="1" ht="25.5" customHeight="1">
      <c r="A329" s="12"/>
      <c r="B329" s="19">
        <v>39812</v>
      </c>
      <c r="C329" s="12" t="s">
        <v>1024</v>
      </c>
      <c r="D329" s="12"/>
      <c r="E329" s="11" t="s">
        <v>1021</v>
      </c>
      <c r="F329" s="40" t="s">
        <v>521</v>
      </c>
      <c r="G329" s="12" t="s">
        <v>1022</v>
      </c>
      <c r="H329" s="11" t="str">
        <f>LOOKUP(G329,会计科目!$A$2:$A$349,会计科目!$B$2:$B$349)</f>
        <v>生产成本—基本生产成本（镀膜机DH—5）</v>
      </c>
      <c r="I329" s="13">
        <v>13097.81</v>
      </c>
      <c r="J329" s="13"/>
    </row>
    <row r="330" spans="1:10" s="10" customFormat="1" ht="25.5" customHeight="1">
      <c r="A330" s="12"/>
      <c r="B330" s="19">
        <v>39812</v>
      </c>
      <c r="C330" s="12" t="s">
        <v>1024</v>
      </c>
      <c r="D330" s="12"/>
      <c r="E330" s="11" t="s">
        <v>1021</v>
      </c>
      <c r="F330" s="40" t="s">
        <v>521</v>
      </c>
      <c r="G330" s="12" t="s">
        <v>1023</v>
      </c>
      <c r="H330" s="11" t="str">
        <f>LOOKUP(G330,会计科目!$A$2:$A$349,会计科目!$B$2:$B$349)</f>
        <v>生产成本—基本生产成本（镀膜机DH—6）</v>
      </c>
      <c r="I330" s="13">
        <v>3944.77</v>
      </c>
      <c r="J330" s="13"/>
    </row>
    <row r="331" spans="1:10" s="10" customFormat="1" ht="25.5" customHeight="1">
      <c r="A331" s="12"/>
      <c r="B331" s="19">
        <v>39812</v>
      </c>
      <c r="C331" s="12" t="s">
        <v>1024</v>
      </c>
      <c r="D331" s="12"/>
      <c r="E331" s="11" t="s">
        <v>1021</v>
      </c>
      <c r="F331" s="40" t="s">
        <v>522</v>
      </c>
      <c r="G331" s="12" t="s">
        <v>906</v>
      </c>
      <c r="H331" s="11" t="str">
        <f>LOOKUP(G331,会计科目!$A$2:$A$349,会计科目!$B$2:$B$349)</f>
        <v>应付职工薪酬—工资</v>
      </c>
      <c r="I331" s="13"/>
      <c r="J331" s="13">
        <v>79860</v>
      </c>
    </row>
    <row r="332" spans="1:10" s="10" customFormat="1" ht="25.5" customHeight="1">
      <c r="A332" s="12"/>
      <c r="B332" s="19">
        <v>39812</v>
      </c>
      <c r="C332" s="12" t="s">
        <v>1025</v>
      </c>
      <c r="D332" s="12"/>
      <c r="E332" s="11" t="s">
        <v>1021</v>
      </c>
      <c r="F332" s="40" t="s">
        <v>521</v>
      </c>
      <c r="G332" s="12" t="s">
        <v>1026</v>
      </c>
      <c r="H332" s="11" t="str">
        <f>LOOKUP(G332,会计科目!$A$2:$A$349,会计科目!$B$2:$B$349)</f>
        <v>制造费用—工薪</v>
      </c>
      <c r="I332" s="13">
        <v>4562</v>
      </c>
      <c r="J332" s="13"/>
    </row>
    <row r="333" spans="1:10" s="10" customFormat="1" ht="25.5" customHeight="1">
      <c r="A333" s="12"/>
      <c r="B333" s="19">
        <v>39812</v>
      </c>
      <c r="C333" s="12" t="s">
        <v>1025</v>
      </c>
      <c r="D333" s="12"/>
      <c r="E333" s="11" t="s">
        <v>1021</v>
      </c>
      <c r="F333" s="40" t="s">
        <v>521</v>
      </c>
      <c r="G333" s="12" t="s">
        <v>957</v>
      </c>
      <c r="H333" s="11" t="str">
        <f>LOOKUP(G333,会计科目!$A$2:$A$349,会计科目!$B$2:$B$349)</f>
        <v>生产成本—辅助生产成本（动力车间）</v>
      </c>
      <c r="I333" s="13">
        <v>5860</v>
      </c>
      <c r="J333" s="13"/>
    </row>
    <row r="334" spans="1:10" s="10" customFormat="1" ht="25.5" customHeight="1">
      <c r="A334" s="12"/>
      <c r="B334" s="19">
        <v>39812</v>
      </c>
      <c r="C334" s="12" t="s">
        <v>1025</v>
      </c>
      <c r="D334" s="12"/>
      <c r="E334" s="11" t="s">
        <v>1021</v>
      </c>
      <c r="F334" s="40" t="s">
        <v>521</v>
      </c>
      <c r="G334" s="12" t="s">
        <v>958</v>
      </c>
      <c r="H334" s="11" t="str">
        <f>LOOKUP(G334,会计科目!$A$2:$A$349,会计科目!$B$2:$B$349)</f>
        <v>生产成本—辅助生产成本（运输部门）</v>
      </c>
      <c r="I334" s="13">
        <v>5400</v>
      </c>
      <c r="J334" s="13"/>
    </row>
    <row r="335" spans="1:10" s="10" customFormat="1" ht="25.5" customHeight="1">
      <c r="A335" s="12"/>
      <c r="B335" s="19">
        <v>39812</v>
      </c>
      <c r="C335" s="12" t="s">
        <v>1025</v>
      </c>
      <c r="D335" s="12"/>
      <c r="E335" s="11" t="s">
        <v>1021</v>
      </c>
      <c r="F335" s="40" t="s">
        <v>521</v>
      </c>
      <c r="G335" s="12" t="s">
        <v>1027</v>
      </c>
      <c r="H335" s="11" t="str">
        <f>LOOKUP(G335,会计科目!$A$2:$A$349,会计科目!$B$2:$B$349)</f>
        <v>管理费用—工薪</v>
      </c>
      <c r="I335" s="13">
        <v>29318</v>
      </c>
      <c r="J335" s="13"/>
    </row>
    <row r="336" spans="1:10" s="10" customFormat="1" ht="25.5" customHeight="1">
      <c r="A336" s="12"/>
      <c r="B336" s="19">
        <v>39812</v>
      </c>
      <c r="C336" s="12" t="s">
        <v>1025</v>
      </c>
      <c r="D336" s="12"/>
      <c r="E336" s="11" t="s">
        <v>1021</v>
      </c>
      <c r="F336" s="40" t="s">
        <v>522</v>
      </c>
      <c r="G336" s="12" t="s">
        <v>906</v>
      </c>
      <c r="H336" s="11" t="str">
        <f>LOOKUP(G336,会计科目!$A$2:$A$349,会计科目!$B$2:$B$349)</f>
        <v>应付职工薪酬—工资</v>
      </c>
      <c r="I336" s="13"/>
      <c r="J336" s="13">
        <v>45140</v>
      </c>
    </row>
    <row r="337" spans="1:10" s="10" customFormat="1" ht="25.5" customHeight="1">
      <c r="A337" s="12"/>
      <c r="B337" s="19">
        <v>39812</v>
      </c>
      <c r="C337" s="12" t="s">
        <v>1072</v>
      </c>
      <c r="D337" s="12"/>
      <c r="E337" s="11" t="s">
        <v>1073</v>
      </c>
      <c r="F337" s="40" t="s">
        <v>521</v>
      </c>
      <c r="G337" s="12" t="s">
        <v>1080</v>
      </c>
      <c r="H337" s="11" t="str">
        <f>LOOKUP(G337,会计科目!$A$2:$A$349,会计科目!$B$2:$B$349)</f>
        <v>生产成本—基本生产成本（镀膜机DH—3）</v>
      </c>
      <c r="I337" s="13">
        <v>6966.57</v>
      </c>
      <c r="J337" s="13"/>
    </row>
    <row r="338" spans="1:10" s="10" customFormat="1" ht="25.5" customHeight="1">
      <c r="A338" s="12"/>
      <c r="B338" s="19">
        <v>39812</v>
      </c>
      <c r="C338" s="12" t="s">
        <v>1072</v>
      </c>
      <c r="D338" s="12"/>
      <c r="E338" s="11" t="s">
        <v>1073</v>
      </c>
      <c r="F338" s="40" t="s">
        <v>521</v>
      </c>
      <c r="G338" s="12" t="s">
        <v>1074</v>
      </c>
      <c r="H338" s="11" t="str">
        <f>LOOKUP(G338,会计科目!$A$2:$A$349,会计科目!$B$2:$B$349)</f>
        <v>应付职工薪酬—工资</v>
      </c>
      <c r="I338" s="13">
        <v>3208.29</v>
      </c>
      <c r="J338" s="13"/>
    </row>
    <row r="339" spans="1:10" s="10" customFormat="1" ht="25.5" customHeight="1">
      <c r="A339" s="12"/>
      <c r="B339" s="19">
        <v>39812</v>
      </c>
      <c r="C339" s="12" t="s">
        <v>1072</v>
      </c>
      <c r="D339" s="12"/>
      <c r="E339" s="11" t="s">
        <v>1073</v>
      </c>
      <c r="F339" s="40" t="s">
        <v>522</v>
      </c>
      <c r="G339" s="12" t="s">
        <v>1075</v>
      </c>
      <c r="H339" s="11" t="str">
        <f>LOOKUP(G339,会计科目!$A$2:$A$349,会计科目!$B$2:$B$349)</f>
        <v>应付职工薪酬—工会经费</v>
      </c>
      <c r="I339" s="13"/>
      <c r="J339" s="13">
        <v>305.55</v>
      </c>
    </row>
    <row r="340" spans="1:10" s="10" customFormat="1" ht="25.5" customHeight="1">
      <c r="A340" s="12"/>
      <c r="B340" s="19">
        <v>39812</v>
      </c>
      <c r="C340" s="12" t="s">
        <v>1072</v>
      </c>
      <c r="D340" s="12"/>
      <c r="E340" s="11" t="s">
        <v>1073</v>
      </c>
      <c r="F340" s="40" t="s">
        <v>522</v>
      </c>
      <c r="G340" s="12" t="s">
        <v>1076</v>
      </c>
      <c r="H340" s="11" t="str">
        <f>LOOKUP(G340,会计科目!$A$2:$A$349,会计科目!$B$2:$B$349)</f>
        <v>应付职工薪酬—教育经费</v>
      </c>
      <c r="I340" s="13"/>
      <c r="J340" s="13">
        <v>229.16</v>
      </c>
    </row>
    <row r="341" spans="1:10" s="10" customFormat="1" ht="25.5" customHeight="1">
      <c r="A341" s="12"/>
      <c r="B341" s="19">
        <v>39812</v>
      </c>
      <c r="C341" s="12" t="s">
        <v>1072</v>
      </c>
      <c r="D341" s="12"/>
      <c r="E341" s="11" t="s">
        <v>1073</v>
      </c>
      <c r="F341" s="40" t="s">
        <v>522</v>
      </c>
      <c r="G341" s="12" t="s">
        <v>1077</v>
      </c>
      <c r="H341" s="11" t="str">
        <f>LOOKUP(G341,会计科目!$A$2:$A$349,会计科目!$B$2:$B$349)</f>
        <v>应付职工薪酬—住房公积金</v>
      </c>
      <c r="I341" s="13"/>
      <c r="J341" s="13">
        <v>3055.52</v>
      </c>
    </row>
    <row r="342" spans="1:10" s="10" customFormat="1" ht="25.5" customHeight="1">
      <c r="A342" s="12"/>
      <c r="B342" s="19">
        <v>39812</v>
      </c>
      <c r="C342" s="12" t="s">
        <v>1072</v>
      </c>
      <c r="D342" s="12"/>
      <c r="E342" s="11" t="s">
        <v>1073</v>
      </c>
      <c r="F342" s="40" t="s">
        <v>522</v>
      </c>
      <c r="G342" s="12" t="s">
        <v>1078</v>
      </c>
      <c r="H342" s="11" t="str">
        <f>LOOKUP(G342,会计科目!$A$2:$A$349,会计科目!$B$2:$B$349)</f>
        <v>应付职工薪酬—社会保险费</v>
      </c>
      <c r="I342" s="13"/>
      <c r="J342" s="13">
        <v>6584.63</v>
      </c>
    </row>
    <row r="343" spans="1:10" s="10" customFormat="1" ht="25.5" customHeight="1">
      <c r="A343" s="12"/>
      <c r="B343" s="19">
        <v>39812</v>
      </c>
      <c r="C343" s="12" t="s">
        <v>1082</v>
      </c>
      <c r="D343" s="12"/>
      <c r="E343" s="11" t="s">
        <v>1079</v>
      </c>
      <c r="F343" s="40" t="s">
        <v>521</v>
      </c>
      <c r="G343" s="12" t="s">
        <v>1081</v>
      </c>
      <c r="H343" s="11" t="str">
        <f>LOOKUP(G343,会计科目!$A$2:$A$349,会计科目!$B$2:$B$349)</f>
        <v>生产成本—基本生产成本（镀膜机DH—4-1105）</v>
      </c>
      <c r="I343" s="13">
        <v>5845.05</v>
      </c>
      <c r="J343" s="13"/>
    </row>
    <row r="344" spans="1:10" s="10" customFormat="1" ht="25.5" customHeight="1">
      <c r="A344" s="12"/>
      <c r="B344" s="19">
        <v>39812</v>
      </c>
      <c r="C344" s="12" t="s">
        <v>1082</v>
      </c>
      <c r="D344" s="12"/>
      <c r="E344" s="11" t="s">
        <v>1079</v>
      </c>
      <c r="F344" s="40" t="s">
        <v>521</v>
      </c>
      <c r="G344" s="12" t="s">
        <v>1074</v>
      </c>
      <c r="H344" s="11" t="str">
        <f>LOOKUP(G344,会计科目!$A$2:$A$349,会计科目!$B$2:$B$349)</f>
        <v>应付职工薪酬—工资</v>
      </c>
      <c r="I344" s="13">
        <v>2691.8</v>
      </c>
      <c r="J344" s="13"/>
    </row>
    <row r="345" spans="1:10" s="10" customFormat="1" ht="25.5" customHeight="1">
      <c r="A345" s="12"/>
      <c r="B345" s="19">
        <v>39812</v>
      </c>
      <c r="C345" s="12" t="s">
        <v>1082</v>
      </c>
      <c r="D345" s="12"/>
      <c r="E345" s="11" t="s">
        <v>1079</v>
      </c>
      <c r="F345" s="40" t="s">
        <v>522</v>
      </c>
      <c r="G345" s="12" t="s">
        <v>1075</v>
      </c>
      <c r="H345" s="11" t="str">
        <f>LOOKUP(G345,会计科目!$A$2:$A$349,会计科目!$B$2:$B$349)</f>
        <v>应付职工薪酬—工会经费</v>
      </c>
      <c r="I345" s="13"/>
      <c r="J345" s="13">
        <v>256.36</v>
      </c>
    </row>
    <row r="346" spans="1:10" s="10" customFormat="1" ht="25.5" customHeight="1">
      <c r="A346" s="12"/>
      <c r="B346" s="19">
        <v>39812</v>
      </c>
      <c r="C346" s="12" t="s">
        <v>1082</v>
      </c>
      <c r="D346" s="12"/>
      <c r="E346" s="11" t="s">
        <v>1079</v>
      </c>
      <c r="F346" s="40" t="s">
        <v>522</v>
      </c>
      <c r="G346" s="12" t="s">
        <v>1076</v>
      </c>
      <c r="H346" s="11" t="str">
        <f>LOOKUP(G346,会计科目!$A$2:$A$349,会计科目!$B$2:$B$349)</f>
        <v>应付职工薪酬—教育经费</v>
      </c>
      <c r="I346" s="13"/>
      <c r="J346" s="13">
        <v>192.27</v>
      </c>
    </row>
    <row r="347" spans="1:10" s="10" customFormat="1" ht="25.5" customHeight="1">
      <c r="A347" s="12"/>
      <c r="B347" s="19">
        <v>39812</v>
      </c>
      <c r="C347" s="12" t="s">
        <v>1082</v>
      </c>
      <c r="D347" s="12"/>
      <c r="E347" s="11" t="s">
        <v>1079</v>
      </c>
      <c r="F347" s="40" t="s">
        <v>522</v>
      </c>
      <c r="G347" s="12" t="s">
        <v>1077</v>
      </c>
      <c r="H347" s="11" t="str">
        <f>LOOKUP(G347,会计科目!$A$2:$A$349,会计科目!$B$2:$B$349)</f>
        <v>应付职工薪酬—住房公积金</v>
      </c>
      <c r="I347" s="13"/>
      <c r="J347" s="13">
        <v>2563.62</v>
      </c>
    </row>
    <row r="348" spans="1:10" s="10" customFormat="1" ht="25.5" customHeight="1">
      <c r="A348" s="12"/>
      <c r="B348" s="19">
        <v>39812</v>
      </c>
      <c r="C348" s="12" t="s">
        <v>1082</v>
      </c>
      <c r="D348" s="12"/>
      <c r="E348" s="11" t="s">
        <v>1079</v>
      </c>
      <c r="F348" s="40" t="s">
        <v>522</v>
      </c>
      <c r="G348" s="12" t="s">
        <v>1078</v>
      </c>
      <c r="H348" s="11" t="str">
        <f>LOOKUP(G348,会计科目!$A$2:$A$349,会计科目!$B$2:$B$349)</f>
        <v>应付职工薪酬—社会保险费</v>
      </c>
      <c r="I348" s="13"/>
      <c r="J348" s="13">
        <v>5524.6</v>
      </c>
    </row>
    <row r="349" spans="1:10" s="10" customFormat="1" ht="25.5" customHeight="1">
      <c r="A349" s="12"/>
      <c r="B349" s="19">
        <v>39812</v>
      </c>
      <c r="C349" s="12" t="s">
        <v>1083</v>
      </c>
      <c r="D349" s="12"/>
      <c r="E349" s="11" t="s">
        <v>1085</v>
      </c>
      <c r="F349" s="40" t="s">
        <v>521</v>
      </c>
      <c r="G349" s="12" t="s">
        <v>1084</v>
      </c>
      <c r="H349" s="11" t="str">
        <f>LOOKUP(G349,会计科目!$A$2:$A$349,会计科目!$B$2:$B$349)</f>
        <v>生产成本—基本生产成本（镀膜机DH—4-1219）</v>
      </c>
      <c r="I349" s="13">
        <v>15833.11</v>
      </c>
      <c r="J349" s="13"/>
    </row>
    <row r="350" spans="1:10" s="10" customFormat="1" ht="25.5" customHeight="1">
      <c r="A350" s="12"/>
      <c r="B350" s="19">
        <v>39812</v>
      </c>
      <c r="C350" s="12" t="s">
        <v>1083</v>
      </c>
      <c r="D350" s="12"/>
      <c r="E350" s="11" t="s">
        <v>1085</v>
      </c>
      <c r="F350" s="40" t="s">
        <v>521</v>
      </c>
      <c r="G350" s="12" t="s">
        <v>1074</v>
      </c>
      <c r="H350" s="11" t="str">
        <f>LOOKUP(G350,会计科目!$A$2:$A$349,会计科目!$B$2:$B$349)</f>
        <v>应付职工薪酬—工资</v>
      </c>
      <c r="I350" s="13">
        <v>7291.56</v>
      </c>
      <c r="J350" s="13"/>
    </row>
    <row r="351" spans="1:10" s="10" customFormat="1" ht="25.5" customHeight="1">
      <c r="A351" s="12"/>
      <c r="B351" s="19">
        <v>39812</v>
      </c>
      <c r="C351" s="12" t="s">
        <v>1083</v>
      </c>
      <c r="D351" s="12"/>
      <c r="E351" s="11" t="s">
        <v>1085</v>
      </c>
      <c r="F351" s="40" t="s">
        <v>522</v>
      </c>
      <c r="G351" s="12" t="s">
        <v>1075</v>
      </c>
      <c r="H351" s="11" t="str">
        <f>LOOKUP(G351,会计科目!$A$2:$A$349,会计科目!$B$2:$B$349)</f>
        <v>应付职工薪酬—工会经费</v>
      </c>
      <c r="I351" s="13"/>
      <c r="J351" s="13">
        <v>694.43</v>
      </c>
    </row>
    <row r="352" spans="1:10" s="10" customFormat="1" ht="25.5" customHeight="1">
      <c r="A352" s="12"/>
      <c r="B352" s="19">
        <v>39812</v>
      </c>
      <c r="C352" s="12" t="s">
        <v>1083</v>
      </c>
      <c r="D352" s="12"/>
      <c r="E352" s="11" t="s">
        <v>1085</v>
      </c>
      <c r="F352" s="40" t="s">
        <v>522</v>
      </c>
      <c r="G352" s="12" t="s">
        <v>1076</v>
      </c>
      <c r="H352" s="11" t="str">
        <f>LOOKUP(G352,会计科目!$A$2:$A$349,会计科目!$B$2:$B$349)</f>
        <v>应付职工薪酬—教育经费</v>
      </c>
      <c r="I352" s="13"/>
      <c r="J352" s="13">
        <v>520.83000000000004</v>
      </c>
    </row>
    <row r="353" spans="1:10" s="10" customFormat="1" ht="25.5" customHeight="1">
      <c r="A353" s="12"/>
      <c r="B353" s="19">
        <v>39812</v>
      </c>
      <c r="C353" s="12" t="s">
        <v>1083</v>
      </c>
      <c r="D353" s="12"/>
      <c r="E353" s="11" t="s">
        <v>1085</v>
      </c>
      <c r="F353" s="40" t="s">
        <v>522</v>
      </c>
      <c r="G353" s="12" t="s">
        <v>1077</v>
      </c>
      <c r="H353" s="11" t="str">
        <f>LOOKUP(G353,会计科目!$A$2:$A$349,会计科目!$B$2:$B$349)</f>
        <v>应付职工薪酬—住房公积金</v>
      </c>
      <c r="I353" s="13"/>
      <c r="J353" s="13">
        <v>6944.34</v>
      </c>
    </row>
    <row r="354" spans="1:10" s="10" customFormat="1" ht="25.5" customHeight="1">
      <c r="A354" s="12"/>
      <c r="B354" s="19">
        <v>39812</v>
      </c>
      <c r="C354" s="12" t="s">
        <v>1083</v>
      </c>
      <c r="D354" s="12"/>
      <c r="E354" s="11" t="s">
        <v>1085</v>
      </c>
      <c r="F354" s="40" t="s">
        <v>522</v>
      </c>
      <c r="G354" s="12" t="s">
        <v>1078</v>
      </c>
      <c r="H354" s="11" t="str">
        <f>LOOKUP(G354,会计科目!$A$2:$A$349,会计科目!$B$2:$B$349)</f>
        <v>应付职工薪酬—社会保险费</v>
      </c>
      <c r="I354" s="13"/>
      <c r="J354" s="13">
        <v>14965.07</v>
      </c>
    </row>
    <row r="355" spans="1:10" s="10" customFormat="1" ht="25.5" customHeight="1">
      <c r="A355" s="12"/>
      <c r="B355" s="19">
        <v>39812</v>
      </c>
      <c r="C355" s="12" t="s">
        <v>1086</v>
      </c>
      <c r="D355" s="12"/>
      <c r="E355" s="11" t="s">
        <v>1087</v>
      </c>
      <c r="F355" s="40" t="s">
        <v>521</v>
      </c>
      <c r="G355" s="12" t="s">
        <v>1088</v>
      </c>
      <c r="H355" s="11" t="str">
        <f>LOOKUP(G355,会计科目!$A$2:$A$349,会计科目!$B$2:$B$349)</f>
        <v>生产成本—基本生产成本（镀膜机DH—5）</v>
      </c>
      <c r="I355" s="13">
        <v>5972.61</v>
      </c>
      <c r="J355" s="13"/>
    </row>
    <row r="356" spans="1:10" s="10" customFormat="1" ht="25.5" customHeight="1">
      <c r="A356" s="12"/>
      <c r="B356" s="19">
        <v>39812</v>
      </c>
      <c r="C356" s="12" t="s">
        <v>1086</v>
      </c>
      <c r="D356" s="12"/>
      <c r="E356" s="11" t="s">
        <v>1087</v>
      </c>
      <c r="F356" s="40" t="s">
        <v>521</v>
      </c>
      <c r="G356" s="12" t="s">
        <v>1090</v>
      </c>
      <c r="H356" s="11" t="str">
        <f>LOOKUP(G356,会计科目!$A$2:$A$349,会计科目!$B$2:$B$349)</f>
        <v>应付职工薪酬—工资</v>
      </c>
      <c r="I356" s="13">
        <v>2750.54</v>
      </c>
      <c r="J356" s="13"/>
    </row>
    <row r="357" spans="1:10" s="10" customFormat="1" ht="25.5" customHeight="1">
      <c r="A357" s="12"/>
      <c r="B357" s="19">
        <v>39812</v>
      </c>
      <c r="C357" s="12" t="s">
        <v>1086</v>
      </c>
      <c r="D357" s="12"/>
      <c r="E357" s="11" t="s">
        <v>1087</v>
      </c>
      <c r="F357" s="40" t="s">
        <v>522</v>
      </c>
      <c r="G357" s="12" t="s">
        <v>1091</v>
      </c>
      <c r="H357" s="11" t="str">
        <f>LOOKUP(G357,会计科目!$A$2:$A$349,会计科目!$B$2:$B$349)</f>
        <v>应付职工薪酬—工会经费</v>
      </c>
      <c r="I357" s="13"/>
      <c r="J357" s="13">
        <v>261.95999999999998</v>
      </c>
    </row>
    <row r="358" spans="1:10" s="10" customFormat="1" ht="25.5" customHeight="1">
      <c r="A358" s="12"/>
      <c r="B358" s="19">
        <v>39812</v>
      </c>
      <c r="C358" s="12" t="s">
        <v>1086</v>
      </c>
      <c r="D358" s="12"/>
      <c r="E358" s="11" t="s">
        <v>1087</v>
      </c>
      <c r="F358" s="40" t="s">
        <v>522</v>
      </c>
      <c r="G358" s="12" t="s">
        <v>1092</v>
      </c>
      <c r="H358" s="11" t="str">
        <f>LOOKUP(G358,会计科目!$A$2:$A$349,会计科目!$B$2:$B$349)</f>
        <v>应付职工薪酬—教育经费</v>
      </c>
      <c r="I358" s="13"/>
      <c r="J358" s="13">
        <v>196.47</v>
      </c>
    </row>
    <row r="359" spans="1:10" s="10" customFormat="1" ht="25.5" customHeight="1">
      <c r="A359" s="12"/>
      <c r="B359" s="19">
        <v>39812</v>
      </c>
      <c r="C359" s="12" t="s">
        <v>1086</v>
      </c>
      <c r="D359" s="12"/>
      <c r="E359" s="11" t="s">
        <v>1087</v>
      </c>
      <c r="F359" s="40" t="s">
        <v>522</v>
      </c>
      <c r="G359" s="12" t="s">
        <v>1093</v>
      </c>
      <c r="H359" s="11" t="str">
        <f>LOOKUP(G359,会计科目!$A$2:$A$349,会计科目!$B$2:$B$349)</f>
        <v>应付职工薪酬—住房公积金</v>
      </c>
      <c r="I359" s="13"/>
      <c r="J359" s="13">
        <v>2619.56</v>
      </c>
    </row>
    <row r="360" spans="1:10" s="10" customFormat="1" ht="25.5" customHeight="1">
      <c r="A360" s="12"/>
      <c r="B360" s="19">
        <v>39812</v>
      </c>
      <c r="C360" s="12" t="s">
        <v>1086</v>
      </c>
      <c r="D360" s="12"/>
      <c r="E360" s="11" t="s">
        <v>1087</v>
      </c>
      <c r="F360" s="40" t="s">
        <v>522</v>
      </c>
      <c r="G360" s="12" t="s">
        <v>1094</v>
      </c>
      <c r="H360" s="11" t="str">
        <f>LOOKUP(G360,会计科目!$A$2:$A$349,会计科目!$B$2:$B$349)</f>
        <v>应付职工薪酬—社会保险费</v>
      </c>
      <c r="I360" s="13"/>
      <c r="J360" s="13">
        <v>5645.16</v>
      </c>
    </row>
    <row r="361" spans="1:10" s="10" customFormat="1" ht="25.5" customHeight="1">
      <c r="A361" s="12"/>
      <c r="B361" s="19">
        <v>39812</v>
      </c>
      <c r="C361" s="12" t="s">
        <v>1089</v>
      </c>
      <c r="D361" s="12"/>
      <c r="E361" s="11" t="s">
        <v>1095</v>
      </c>
      <c r="F361" s="40" t="s">
        <v>521</v>
      </c>
      <c r="G361" s="12" t="s">
        <v>1096</v>
      </c>
      <c r="H361" s="11" t="str">
        <f>LOOKUP(G361,会计科目!$A$2:$A$349,会计科目!$B$2:$B$349)</f>
        <v>生产成本—基本生产成本（镀膜机DH—6）</v>
      </c>
      <c r="I361" s="13">
        <v>1798.82</v>
      </c>
      <c r="J361" s="13"/>
    </row>
    <row r="362" spans="1:10" s="10" customFormat="1" ht="25.5" customHeight="1">
      <c r="A362" s="12"/>
      <c r="B362" s="19">
        <v>39812</v>
      </c>
      <c r="C362" s="12" t="s">
        <v>1089</v>
      </c>
      <c r="D362" s="12"/>
      <c r="E362" s="11" t="s">
        <v>1095</v>
      </c>
      <c r="F362" s="40" t="s">
        <v>521</v>
      </c>
      <c r="G362" s="12" t="s">
        <v>1090</v>
      </c>
      <c r="H362" s="11" t="str">
        <f>LOOKUP(G362,会计科目!$A$2:$A$349,会计科目!$B$2:$B$349)</f>
        <v>应付职工薪酬—工资</v>
      </c>
      <c r="I362" s="13">
        <v>828.4</v>
      </c>
      <c r="J362" s="13"/>
    </row>
    <row r="363" spans="1:10" s="10" customFormat="1" ht="25.5" customHeight="1">
      <c r="A363" s="12"/>
      <c r="B363" s="19">
        <v>39812</v>
      </c>
      <c r="C363" s="12" t="s">
        <v>1089</v>
      </c>
      <c r="D363" s="12"/>
      <c r="E363" s="11" t="s">
        <v>1095</v>
      </c>
      <c r="F363" s="40" t="s">
        <v>522</v>
      </c>
      <c r="G363" s="12" t="s">
        <v>1091</v>
      </c>
      <c r="H363" s="11" t="str">
        <f>LOOKUP(G363,会计科目!$A$2:$A$349,会计科目!$B$2:$B$349)</f>
        <v>应付职工薪酬—工会经费</v>
      </c>
      <c r="I363" s="13"/>
      <c r="J363" s="13">
        <v>78.900000000000006</v>
      </c>
    </row>
    <row r="364" spans="1:10" s="10" customFormat="1" ht="25.5" customHeight="1">
      <c r="A364" s="12"/>
      <c r="B364" s="19">
        <v>39812</v>
      </c>
      <c r="C364" s="12" t="s">
        <v>1089</v>
      </c>
      <c r="D364" s="12"/>
      <c r="E364" s="11" t="s">
        <v>1095</v>
      </c>
      <c r="F364" s="40" t="s">
        <v>522</v>
      </c>
      <c r="G364" s="12" t="s">
        <v>1092</v>
      </c>
      <c r="H364" s="11" t="str">
        <f>LOOKUP(G364,会计科目!$A$2:$A$349,会计科目!$B$2:$B$349)</f>
        <v>应付职工薪酬—教育经费</v>
      </c>
      <c r="I364" s="13"/>
      <c r="J364" s="13">
        <v>59.17</v>
      </c>
    </row>
    <row r="365" spans="1:10" s="10" customFormat="1" ht="25.5" customHeight="1">
      <c r="A365" s="12"/>
      <c r="B365" s="19">
        <v>39812</v>
      </c>
      <c r="C365" s="12" t="s">
        <v>1089</v>
      </c>
      <c r="D365" s="12"/>
      <c r="E365" s="11" t="s">
        <v>1095</v>
      </c>
      <c r="F365" s="40" t="s">
        <v>522</v>
      </c>
      <c r="G365" s="12" t="s">
        <v>1093</v>
      </c>
      <c r="H365" s="11" t="str">
        <f>LOOKUP(G365,会计科目!$A$2:$A$349,会计科目!$B$2:$B$349)</f>
        <v>应付职工薪酬—住房公积金</v>
      </c>
      <c r="I365" s="13"/>
      <c r="J365" s="13">
        <v>788.96</v>
      </c>
    </row>
    <row r="366" spans="1:10" s="10" customFormat="1" ht="25.5" customHeight="1">
      <c r="A366" s="12"/>
      <c r="B366" s="19">
        <v>39812</v>
      </c>
      <c r="C366" s="12" t="s">
        <v>1089</v>
      </c>
      <c r="D366" s="12"/>
      <c r="E366" s="11" t="s">
        <v>1095</v>
      </c>
      <c r="F366" s="40" t="s">
        <v>522</v>
      </c>
      <c r="G366" s="12" t="s">
        <v>1094</v>
      </c>
      <c r="H366" s="11" t="str">
        <f>LOOKUP(G366,会计科目!$A$2:$A$349,会计科目!$B$2:$B$349)</f>
        <v>应付职工薪酬—社会保险费</v>
      </c>
      <c r="I366" s="13"/>
      <c r="J366" s="13">
        <v>1700.19</v>
      </c>
    </row>
    <row r="367" spans="1:10" s="10" customFormat="1" ht="25.5" customHeight="1">
      <c r="A367" s="12"/>
      <c r="B367" s="19">
        <v>39812</v>
      </c>
      <c r="C367" s="12" t="s">
        <v>1097</v>
      </c>
      <c r="D367" s="12"/>
      <c r="E367" s="11" t="s">
        <v>1098</v>
      </c>
      <c r="F367" s="40" t="s">
        <v>521</v>
      </c>
      <c r="G367" s="12" t="s">
        <v>1099</v>
      </c>
      <c r="H367" s="11" t="str">
        <f>LOOKUP(G367,会计科目!$A$2:$A$349,会计科目!$B$2:$B$349)</f>
        <v>制造费用—其他</v>
      </c>
      <c r="I367" s="13">
        <v>91.24</v>
      </c>
      <c r="J367" s="13"/>
    </row>
    <row r="368" spans="1:10" s="10" customFormat="1" ht="25.5" customHeight="1">
      <c r="A368" s="12"/>
      <c r="B368" s="19">
        <v>39812</v>
      </c>
      <c r="C368" s="12" t="s">
        <v>1097</v>
      </c>
      <c r="D368" s="12"/>
      <c r="E368" s="11" t="s">
        <v>1098</v>
      </c>
      <c r="F368" s="40" t="s">
        <v>521</v>
      </c>
      <c r="G368" s="12" t="s">
        <v>1100</v>
      </c>
      <c r="H368" s="11" t="str">
        <f>LOOKUP(G368,会计科目!$A$2:$A$349,会计科目!$B$2:$B$349)</f>
        <v>生产成本—辅助生产成本（动力车间）</v>
      </c>
      <c r="I368" s="13">
        <v>117.2</v>
      </c>
      <c r="J368" s="13"/>
    </row>
    <row r="369" spans="1:10" s="10" customFormat="1" ht="25.5" customHeight="1">
      <c r="A369" s="12"/>
      <c r="B369" s="19">
        <v>39812</v>
      </c>
      <c r="C369" s="12" t="s">
        <v>1097</v>
      </c>
      <c r="D369" s="12"/>
      <c r="E369" s="11" t="s">
        <v>1098</v>
      </c>
      <c r="F369" s="40" t="s">
        <v>521</v>
      </c>
      <c r="G369" s="12" t="s">
        <v>1101</v>
      </c>
      <c r="H369" s="11" t="str">
        <f>LOOKUP(G369,会计科目!$A$2:$A$349,会计科目!$B$2:$B$349)</f>
        <v>生产成本—辅助生产成本（运输部门）</v>
      </c>
      <c r="I369" s="13">
        <v>108</v>
      </c>
      <c r="J369" s="13"/>
    </row>
    <row r="370" spans="1:10" s="10" customFormat="1" ht="25.5" customHeight="1">
      <c r="A370" s="12"/>
      <c r="B370" s="19">
        <v>39812</v>
      </c>
      <c r="C370" s="12" t="s">
        <v>1097</v>
      </c>
      <c r="D370" s="12"/>
      <c r="E370" s="11" t="s">
        <v>1098</v>
      </c>
      <c r="F370" s="40" t="s">
        <v>521</v>
      </c>
      <c r="G370" s="12" t="s">
        <v>1102</v>
      </c>
      <c r="H370" s="11" t="str">
        <f>LOOKUP(G370,会计科目!$A$2:$A$349,会计科目!$B$2:$B$349)</f>
        <v>管理费用—其他</v>
      </c>
      <c r="I370" s="13">
        <v>586.36</v>
      </c>
      <c r="J370" s="13"/>
    </row>
    <row r="371" spans="1:10" s="10" customFormat="1" ht="25.5" customHeight="1">
      <c r="A371" s="12"/>
      <c r="B371" s="19">
        <v>39812</v>
      </c>
      <c r="C371" s="12" t="s">
        <v>1097</v>
      </c>
      <c r="D371" s="12"/>
      <c r="E371" s="11" t="s">
        <v>1098</v>
      </c>
      <c r="F371" s="40" t="s">
        <v>522</v>
      </c>
      <c r="G371" s="12" t="s">
        <v>1091</v>
      </c>
      <c r="H371" s="11" t="str">
        <f>LOOKUP(G371,会计科目!$A$2:$A$349,会计科目!$B$2:$B$349)</f>
        <v>应付职工薪酬—工会经费</v>
      </c>
      <c r="I371" s="13"/>
      <c r="J371" s="13">
        <v>902.8</v>
      </c>
    </row>
    <row r="372" spans="1:10" s="10" customFormat="1" ht="25.5" customHeight="1">
      <c r="A372" s="12"/>
      <c r="B372" s="19">
        <v>39812</v>
      </c>
      <c r="C372" s="12" t="s">
        <v>1104</v>
      </c>
      <c r="D372" s="12"/>
      <c r="E372" s="11" t="s">
        <v>1103</v>
      </c>
      <c r="F372" s="40" t="s">
        <v>521</v>
      </c>
      <c r="G372" s="12" t="s">
        <v>1099</v>
      </c>
      <c r="H372" s="11" t="str">
        <f>LOOKUP(G372,会计科目!$A$2:$A$349,会计科目!$B$2:$B$349)</f>
        <v>制造费用—其他</v>
      </c>
      <c r="I372" s="13">
        <v>68.430000000000007</v>
      </c>
      <c r="J372" s="13"/>
    </row>
    <row r="373" spans="1:10" s="10" customFormat="1" ht="25.5" customHeight="1">
      <c r="A373" s="12"/>
      <c r="B373" s="19">
        <v>39812</v>
      </c>
      <c r="C373" s="12" t="s">
        <v>1104</v>
      </c>
      <c r="D373" s="12"/>
      <c r="E373" s="11" t="s">
        <v>1103</v>
      </c>
      <c r="F373" s="40" t="s">
        <v>521</v>
      </c>
      <c r="G373" s="12" t="s">
        <v>1100</v>
      </c>
      <c r="H373" s="11" t="str">
        <f>LOOKUP(G373,会计科目!$A$2:$A$349,会计科目!$B$2:$B$349)</f>
        <v>生产成本—辅助生产成本（动力车间）</v>
      </c>
      <c r="I373" s="13">
        <v>87.9</v>
      </c>
      <c r="J373" s="13"/>
    </row>
    <row r="374" spans="1:10" s="10" customFormat="1" ht="25.5" customHeight="1">
      <c r="A374" s="12"/>
      <c r="B374" s="19">
        <v>39812</v>
      </c>
      <c r="C374" s="12" t="s">
        <v>1104</v>
      </c>
      <c r="D374" s="12"/>
      <c r="E374" s="11" t="s">
        <v>1103</v>
      </c>
      <c r="F374" s="40" t="s">
        <v>521</v>
      </c>
      <c r="G374" s="12" t="s">
        <v>334</v>
      </c>
      <c r="H374" s="11" t="str">
        <f>LOOKUP(G374,会计科目!$A$2:$A$349,会计科目!$B$2:$B$349)</f>
        <v>生产成本—辅助生产成本（运输部门）</v>
      </c>
      <c r="I374" s="13">
        <v>81</v>
      </c>
      <c r="J374" s="13"/>
    </row>
    <row r="375" spans="1:10" s="10" customFormat="1" ht="25.5" customHeight="1">
      <c r="A375" s="12"/>
      <c r="B375" s="19">
        <v>39812</v>
      </c>
      <c r="C375" s="12" t="s">
        <v>1104</v>
      </c>
      <c r="D375" s="12"/>
      <c r="E375" s="11" t="s">
        <v>1103</v>
      </c>
      <c r="F375" s="40" t="s">
        <v>521</v>
      </c>
      <c r="G375" s="12" t="s">
        <v>965</v>
      </c>
      <c r="H375" s="11" t="str">
        <f>LOOKUP(G375,会计科目!$A$2:$A$349,会计科目!$B$2:$B$349)</f>
        <v>管理费用—其他</v>
      </c>
      <c r="I375" s="13">
        <v>439.77</v>
      </c>
      <c r="J375" s="13"/>
    </row>
    <row r="376" spans="1:10" s="10" customFormat="1" ht="25.5" customHeight="1">
      <c r="A376" s="12"/>
      <c r="B376" s="19">
        <v>39812</v>
      </c>
      <c r="C376" s="12" t="s">
        <v>1104</v>
      </c>
      <c r="D376" s="12"/>
      <c r="E376" s="11" t="s">
        <v>1103</v>
      </c>
      <c r="F376" s="40" t="s">
        <v>522</v>
      </c>
      <c r="G376" s="12" t="s">
        <v>1092</v>
      </c>
      <c r="H376" s="11" t="str">
        <f>LOOKUP(G376,会计科目!$A$2:$A$349,会计科目!$B$2:$B$349)</f>
        <v>应付职工薪酬—教育经费</v>
      </c>
      <c r="I376" s="13"/>
      <c r="J376" s="13">
        <v>677.1</v>
      </c>
    </row>
    <row r="377" spans="1:10" s="10" customFormat="1" ht="25.5" customHeight="1">
      <c r="A377" s="12"/>
      <c r="B377" s="19">
        <v>39812</v>
      </c>
      <c r="C377" s="12" t="s">
        <v>1106</v>
      </c>
      <c r="D377" s="12"/>
      <c r="E377" s="11" t="s">
        <v>1105</v>
      </c>
      <c r="F377" s="40" t="s">
        <v>521</v>
      </c>
      <c r="G377" s="12" t="s">
        <v>345</v>
      </c>
      <c r="H377" s="11" t="str">
        <f>LOOKUP(G377,会计科目!$A$2:$A$349,会计科目!$B$2:$B$349)</f>
        <v>制造费用—办公费</v>
      </c>
      <c r="I377" s="13">
        <v>456.2</v>
      </c>
      <c r="J377" s="13"/>
    </row>
    <row r="378" spans="1:10" s="10" customFormat="1" ht="25.5" customHeight="1">
      <c r="A378" s="12"/>
      <c r="B378" s="19">
        <v>39812</v>
      </c>
      <c r="C378" s="12" t="s">
        <v>1106</v>
      </c>
      <c r="D378" s="12"/>
      <c r="E378" s="11" t="s">
        <v>1105</v>
      </c>
      <c r="F378" s="40" t="s">
        <v>522</v>
      </c>
      <c r="G378" s="12" t="s">
        <v>1100</v>
      </c>
      <c r="H378" s="11" t="str">
        <f>LOOKUP(G378,会计科目!$A$2:$A$349,会计科目!$B$2:$B$349)</f>
        <v>生产成本—辅助生产成本（动力车间）</v>
      </c>
      <c r="I378" s="13">
        <v>586</v>
      </c>
      <c r="J378" s="13"/>
    </row>
    <row r="379" spans="1:10" s="10" customFormat="1" ht="25.5" customHeight="1">
      <c r="A379" s="12"/>
      <c r="B379" s="19">
        <v>39812</v>
      </c>
      <c r="C379" s="12" t="s">
        <v>1106</v>
      </c>
      <c r="D379" s="12"/>
      <c r="E379" s="11" t="s">
        <v>1105</v>
      </c>
      <c r="F379" s="40" t="s">
        <v>522</v>
      </c>
      <c r="G379" s="12" t="s">
        <v>1101</v>
      </c>
      <c r="H379" s="11" t="str">
        <f>LOOKUP(G379,会计科目!$A$2:$A$349,会计科目!$B$2:$B$349)</f>
        <v>生产成本—辅助生产成本（运输部门）</v>
      </c>
      <c r="I379" s="13">
        <v>540</v>
      </c>
      <c r="J379" s="13"/>
    </row>
    <row r="380" spans="1:10" s="10" customFormat="1" ht="25.5" customHeight="1">
      <c r="A380" s="12"/>
      <c r="B380" s="19">
        <v>39812</v>
      </c>
      <c r="C380" s="12" t="s">
        <v>1106</v>
      </c>
      <c r="D380" s="12"/>
      <c r="E380" s="11" t="s">
        <v>1105</v>
      </c>
      <c r="F380" s="40" t="s">
        <v>522</v>
      </c>
      <c r="G380" s="12" t="s">
        <v>1102</v>
      </c>
      <c r="H380" s="11" t="str">
        <f>LOOKUP(G380,会计科目!$A$2:$A$349,会计科目!$B$2:$B$349)</f>
        <v>管理费用—其他</v>
      </c>
      <c r="I380" s="13">
        <v>2931.8</v>
      </c>
      <c r="J380" s="13"/>
    </row>
    <row r="381" spans="1:10" s="10" customFormat="1" ht="25.5" customHeight="1">
      <c r="A381" s="12"/>
      <c r="B381" s="19">
        <v>39812</v>
      </c>
      <c r="C381" s="12" t="s">
        <v>1106</v>
      </c>
      <c r="D381" s="12"/>
      <c r="E381" s="11" t="s">
        <v>1105</v>
      </c>
      <c r="F381" s="40" t="s">
        <v>522</v>
      </c>
      <c r="G381" s="12" t="s">
        <v>1090</v>
      </c>
      <c r="H381" s="11" t="str">
        <f>LOOKUP(G381,会计科目!$A$2:$A$349,会计科目!$B$2:$B$349)</f>
        <v>应付职工薪酬—工资</v>
      </c>
      <c r="I381" s="13">
        <v>4514</v>
      </c>
      <c r="J381" s="13"/>
    </row>
    <row r="382" spans="1:10" s="10" customFormat="1" ht="25.5" customHeight="1">
      <c r="A382" s="12"/>
      <c r="B382" s="19">
        <v>39812</v>
      </c>
      <c r="C382" s="12" t="s">
        <v>1106</v>
      </c>
      <c r="D382" s="12"/>
      <c r="E382" s="11" t="s">
        <v>1105</v>
      </c>
      <c r="F382" s="40" t="s">
        <v>522</v>
      </c>
      <c r="G382" s="12" t="s">
        <v>1093</v>
      </c>
      <c r="H382" s="11" t="str">
        <f>LOOKUP(G382,会计科目!$A$2:$A$349,会计科目!$B$2:$B$349)</f>
        <v>应付职工薪酬—住房公积金</v>
      </c>
      <c r="I382" s="13"/>
      <c r="J382" s="13">
        <v>9028</v>
      </c>
    </row>
    <row r="383" spans="1:10" s="10" customFormat="1" ht="25.5" customHeight="1">
      <c r="A383" s="12"/>
      <c r="B383" s="19">
        <v>39812</v>
      </c>
      <c r="C383" s="12" t="s">
        <v>1108</v>
      </c>
      <c r="D383" s="12"/>
      <c r="E383" s="11" t="s">
        <v>1107</v>
      </c>
      <c r="F383" s="40" t="s">
        <v>521</v>
      </c>
      <c r="G383" s="12" t="s">
        <v>1099</v>
      </c>
      <c r="H383" s="11" t="str">
        <f>LOOKUP(G383,会计科目!$A$2:$A$349,会计科目!$B$2:$B$349)</f>
        <v>制造费用—其他</v>
      </c>
      <c r="I383" s="13">
        <v>1464.4</v>
      </c>
      <c r="J383" s="13"/>
    </row>
    <row r="384" spans="1:10" s="10" customFormat="1" ht="25.5" customHeight="1">
      <c r="A384" s="12"/>
      <c r="B384" s="19">
        <v>39812</v>
      </c>
      <c r="C384" s="12" t="s">
        <v>1108</v>
      </c>
      <c r="D384" s="12"/>
      <c r="E384" s="11" t="s">
        <v>1107</v>
      </c>
      <c r="F384" s="40" t="s">
        <v>521</v>
      </c>
      <c r="G384" s="12" t="s">
        <v>1100</v>
      </c>
      <c r="H384" s="11" t="str">
        <f>LOOKUP(G384,会计科目!$A$2:$A$349,会计科目!$B$2:$B$349)</f>
        <v>生产成本—辅助生产成本（动力车间）</v>
      </c>
      <c r="I384" s="13">
        <v>1881.06</v>
      </c>
      <c r="J384" s="13"/>
    </row>
    <row r="385" spans="1:10" s="10" customFormat="1" ht="25.5" customHeight="1">
      <c r="A385" s="12"/>
      <c r="B385" s="19">
        <v>39812</v>
      </c>
      <c r="C385" s="12" t="s">
        <v>1108</v>
      </c>
      <c r="D385" s="12"/>
      <c r="E385" s="11" t="s">
        <v>1107</v>
      </c>
      <c r="F385" s="40" t="s">
        <v>521</v>
      </c>
      <c r="G385" s="12" t="s">
        <v>1101</v>
      </c>
      <c r="H385" s="11" t="str">
        <f>LOOKUP(G385,会计科目!$A$2:$A$349,会计科目!$B$2:$B$349)</f>
        <v>生产成本—辅助生产成本（运输部门）</v>
      </c>
      <c r="I385" s="13">
        <v>1733.4</v>
      </c>
      <c r="J385" s="13"/>
    </row>
    <row r="386" spans="1:10" s="10" customFormat="1" ht="25.5" customHeight="1">
      <c r="A386" s="12"/>
      <c r="B386" s="19">
        <v>39812</v>
      </c>
      <c r="C386" s="12" t="s">
        <v>1108</v>
      </c>
      <c r="D386" s="12"/>
      <c r="E386" s="11" t="s">
        <v>1107</v>
      </c>
      <c r="F386" s="40" t="s">
        <v>521</v>
      </c>
      <c r="G386" s="12" t="s">
        <v>1102</v>
      </c>
      <c r="H386" s="11" t="str">
        <f>LOOKUP(G386,会计科目!$A$2:$A$349,会计科目!$B$2:$B$349)</f>
        <v>管理费用—其他</v>
      </c>
      <c r="I386" s="13">
        <v>9411.08</v>
      </c>
      <c r="J386" s="13"/>
    </row>
    <row r="387" spans="1:10" s="10" customFormat="1" ht="25.5" customHeight="1">
      <c r="A387" s="12"/>
      <c r="B387" s="19">
        <v>39812</v>
      </c>
      <c r="C387" s="12" t="s">
        <v>1108</v>
      </c>
      <c r="D387" s="12"/>
      <c r="E387" s="11" t="s">
        <v>1107</v>
      </c>
      <c r="F387" s="40" t="s">
        <v>521</v>
      </c>
      <c r="G387" s="12" t="s">
        <v>1090</v>
      </c>
      <c r="H387" s="11" t="str">
        <f>LOOKUP(G387,会计科目!$A$2:$A$349,会计科目!$B$2:$B$349)</f>
        <v>应付职工薪酬—工资</v>
      </c>
      <c r="I387" s="13">
        <v>4965.3999999999996</v>
      </c>
      <c r="J387" s="13"/>
    </row>
    <row r="388" spans="1:10" s="10" customFormat="1" ht="25.5" customHeight="1">
      <c r="A388" s="12"/>
      <c r="B388" s="19">
        <v>39812</v>
      </c>
      <c r="C388" s="12" t="s">
        <v>1108</v>
      </c>
      <c r="D388" s="12"/>
      <c r="E388" s="11" t="s">
        <v>1107</v>
      </c>
      <c r="F388" s="40" t="s">
        <v>522</v>
      </c>
      <c r="G388" s="12" t="s">
        <v>1094</v>
      </c>
      <c r="H388" s="11" t="str">
        <f>LOOKUP(G388,会计科目!$A$2:$A$349,会计科目!$B$2:$B$349)</f>
        <v>应付职工薪酬—社会保险费</v>
      </c>
      <c r="I388" s="13"/>
      <c r="J388" s="13">
        <v>19455.34</v>
      </c>
    </row>
    <row r="389" spans="1:10" s="10" customFormat="1" ht="25.5" customHeight="1">
      <c r="A389" s="12"/>
      <c r="B389" s="19">
        <v>39812</v>
      </c>
      <c r="C389" s="12" t="s">
        <v>1109</v>
      </c>
      <c r="D389" s="12"/>
      <c r="E389" s="11" t="s">
        <v>1110</v>
      </c>
      <c r="F389" s="40" t="s">
        <v>521</v>
      </c>
      <c r="G389" s="12" t="s">
        <v>1111</v>
      </c>
      <c r="H389" s="11" t="str">
        <f>LOOKUP(G389,会计科目!$A$2:$A$349,会计科目!$B$2:$B$349)</f>
        <v>材料成本差异—不锈钢板（14m/m）</v>
      </c>
      <c r="I389" s="13">
        <v>73.430000000000007</v>
      </c>
      <c r="J389" s="13"/>
    </row>
    <row r="390" spans="1:10" s="10" customFormat="1" ht="25.5" customHeight="1">
      <c r="A390" s="12"/>
      <c r="B390" s="19">
        <v>39812</v>
      </c>
      <c r="C390" s="12" t="s">
        <v>1109</v>
      </c>
      <c r="D390" s="12"/>
      <c r="E390" s="11" t="s">
        <v>1110</v>
      </c>
      <c r="F390" s="40" t="s">
        <v>522</v>
      </c>
      <c r="G390" s="12" t="s">
        <v>1112</v>
      </c>
      <c r="H390" s="11" t="str">
        <f>LOOKUP(G390,会计科目!$A$2:$A$349,会计科目!$B$2:$B$349)</f>
        <v>销售费用—材料费</v>
      </c>
      <c r="I390" s="13"/>
      <c r="J390" s="13">
        <v>68.89</v>
      </c>
    </row>
    <row r="391" spans="1:10" s="10" customFormat="1" ht="25.5" customHeight="1">
      <c r="A391" s="12"/>
      <c r="B391" s="19">
        <v>39812</v>
      </c>
      <c r="C391" s="12" t="s">
        <v>1109</v>
      </c>
      <c r="D391" s="12"/>
      <c r="E391" s="11" t="s">
        <v>1110</v>
      </c>
      <c r="F391" s="40" t="s">
        <v>522</v>
      </c>
      <c r="G391" s="12" t="s">
        <v>1113</v>
      </c>
      <c r="H391" s="11" t="str">
        <f>LOOKUP(G391,会计科目!$A$2:$A$349,会计科目!$B$2:$B$349)</f>
        <v>材料成本差异—周转材料（包装物）</v>
      </c>
      <c r="I391" s="13"/>
      <c r="J391" s="13">
        <v>4.54</v>
      </c>
    </row>
    <row r="392" spans="1:10" s="10" customFormat="1" ht="25.5" customHeight="1">
      <c r="A392" s="12"/>
      <c r="B392" s="19">
        <v>39812</v>
      </c>
      <c r="C392" s="12" t="s">
        <v>1114</v>
      </c>
      <c r="D392" s="12"/>
      <c r="E392" s="11" t="s">
        <v>1110</v>
      </c>
      <c r="F392" s="40" t="s">
        <v>521</v>
      </c>
      <c r="G392" s="12" t="s">
        <v>1111</v>
      </c>
      <c r="H392" s="11" t="str">
        <f>LOOKUP(G392,会计科目!$A$2:$A$349,会计科目!$B$2:$B$349)</f>
        <v>材料成本差异—不锈钢板（14m/m）</v>
      </c>
      <c r="I392" s="13">
        <v>2031.64</v>
      </c>
      <c r="J392" s="13"/>
    </row>
    <row r="393" spans="1:10" s="10" customFormat="1" ht="25.5" customHeight="1">
      <c r="A393" s="12"/>
      <c r="B393" s="19">
        <v>39812</v>
      </c>
      <c r="C393" s="12" t="s">
        <v>1114</v>
      </c>
      <c r="D393" s="12"/>
      <c r="E393" s="11" t="s">
        <v>1110</v>
      </c>
      <c r="F393" s="40" t="s">
        <v>521</v>
      </c>
      <c r="G393" s="12" t="s">
        <v>1115</v>
      </c>
      <c r="H393" s="11" t="str">
        <f>LOOKUP(G393,会计科目!$A$2:$A$349,会计科目!$B$2:$B$349)</f>
        <v>材料成本差异—不锈钢板（30m/m）</v>
      </c>
      <c r="I393" s="13">
        <v>786.6</v>
      </c>
      <c r="J393" s="13"/>
    </row>
    <row r="394" spans="1:10" s="10" customFormat="1" ht="25.5" customHeight="1">
      <c r="A394" s="12"/>
      <c r="B394" s="19">
        <v>39812</v>
      </c>
      <c r="C394" s="12" t="s">
        <v>1114</v>
      </c>
      <c r="D394" s="12"/>
      <c r="E394" s="11" t="s">
        <v>1110</v>
      </c>
      <c r="F394" s="40" t="s">
        <v>521</v>
      </c>
      <c r="G394" s="12" t="s">
        <v>1116</v>
      </c>
      <c r="H394" s="11" t="str">
        <f>LOOKUP(G394,会计科目!$A$2:$A$349,会计科目!$B$2:$B$349)</f>
        <v>材料成本差异—不锈钢管（25mm）</v>
      </c>
      <c r="I394" s="13">
        <v>7620.48</v>
      </c>
      <c r="J394" s="13"/>
    </row>
    <row r="395" spans="1:10" s="10" customFormat="1" ht="25.5" customHeight="1">
      <c r="A395" s="12"/>
      <c r="B395" s="19">
        <v>39812</v>
      </c>
      <c r="C395" s="12" t="s">
        <v>1114</v>
      </c>
      <c r="D395" s="12"/>
      <c r="E395" s="11" t="s">
        <v>1110</v>
      </c>
      <c r="F395" s="40" t="s">
        <v>522</v>
      </c>
      <c r="G395" s="12" t="s">
        <v>1117</v>
      </c>
      <c r="H395" s="11" t="str">
        <f>LOOKUP(G395,会计科目!$A$2:$A$349,会计科目!$B$2:$B$349)</f>
        <v>生产成本—基本生产成本（镀膜机DH—4-1219）</v>
      </c>
      <c r="I395" s="13"/>
      <c r="J395" s="13">
        <v>10438.719999999999</v>
      </c>
    </row>
    <row r="396" spans="1:10" s="10" customFormat="1" ht="25.5" customHeight="1">
      <c r="A396" s="12"/>
      <c r="B396" s="19">
        <v>39812</v>
      </c>
      <c r="C396" s="12" t="s">
        <v>1118</v>
      </c>
      <c r="D396" s="12"/>
      <c r="E396" s="11" t="s">
        <v>1110</v>
      </c>
      <c r="F396" s="40" t="s">
        <v>521</v>
      </c>
      <c r="G396" s="12" t="s">
        <v>1119</v>
      </c>
      <c r="H396" s="11" t="str">
        <f>LOOKUP(G396,会计科目!$A$2:$A$349,会计科目!$B$2:$B$349)</f>
        <v>材料成本差异—真空泵</v>
      </c>
      <c r="I396" s="13">
        <v>1150.2</v>
      </c>
      <c r="J396" s="13"/>
    </row>
    <row r="397" spans="1:10" s="10" customFormat="1" ht="25.5" customHeight="1">
      <c r="A397" s="12"/>
      <c r="B397" s="19">
        <v>39812</v>
      </c>
      <c r="C397" s="12" t="s">
        <v>1118</v>
      </c>
      <c r="D397" s="12"/>
      <c r="E397" s="11" t="s">
        <v>1110</v>
      </c>
      <c r="F397" s="40" t="s">
        <v>522</v>
      </c>
      <c r="G397" s="12" t="s">
        <v>1120</v>
      </c>
      <c r="H397" s="11" t="str">
        <f>LOOKUP(G397,会计科目!$A$2:$A$349,会计科目!$B$2:$B$349)</f>
        <v>生产成本—基本生产成本（镀膜机DH—5）</v>
      </c>
      <c r="I397" s="13"/>
      <c r="J397" s="13">
        <v>1150.2</v>
      </c>
    </row>
    <row r="398" spans="1:10" s="10" customFormat="1" ht="25.5" customHeight="1">
      <c r="A398" s="12"/>
      <c r="B398" s="19">
        <v>39812</v>
      </c>
      <c r="C398" s="12" t="s">
        <v>1123</v>
      </c>
      <c r="D398" s="12"/>
      <c r="E398" s="11" t="s">
        <v>1110</v>
      </c>
      <c r="F398" s="40" t="s">
        <v>521</v>
      </c>
      <c r="G398" s="12" t="s">
        <v>1122</v>
      </c>
      <c r="H398" s="11" t="str">
        <f>LOOKUP(G398,会计科目!$A$2:$A$349,会计科目!$B$2:$B$349)</f>
        <v>材料成本差异—减压器</v>
      </c>
      <c r="I398" s="13">
        <v>1210.8</v>
      </c>
      <c r="J398" s="13"/>
    </row>
    <row r="399" spans="1:10" s="10" customFormat="1" ht="25.5" customHeight="1">
      <c r="A399" s="12"/>
      <c r="B399" s="19">
        <v>39812</v>
      </c>
      <c r="C399" s="12" t="s">
        <v>1123</v>
      </c>
      <c r="D399" s="12"/>
      <c r="E399" s="11" t="s">
        <v>1110</v>
      </c>
      <c r="F399" s="40" t="s">
        <v>522</v>
      </c>
      <c r="G399" s="12" t="s">
        <v>1121</v>
      </c>
      <c r="H399" s="11" t="str">
        <f>LOOKUP(G399,会计科目!$A$2:$A$349,会计科目!$B$2:$B$349)</f>
        <v>生产成本—基本生产成本（镀膜机DH—6）</v>
      </c>
      <c r="I399" s="13"/>
      <c r="J399" s="13">
        <v>1210.8</v>
      </c>
    </row>
    <row r="400" spans="1:10" s="10" customFormat="1" ht="25.5" customHeight="1">
      <c r="A400" s="12"/>
      <c r="B400" s="19">
        <v>39812</v>
      </c>
      <c r="C400" s="12" t="s">
        <v>1124</v>
      </c>
      <c r="D400" s="12"/>
      <c r="E400" s="11" t="s">
        <v>1110</v>
      </c>
      <c r="F400" s="40" t="s">
        <v>521</v>
      </c>
      <c r="G400" s="12" t="s">
        <v>1125</v>
      </c>
      <c r="H400" s="11" t="str">
        <f>LOOKUP(G400,会计科目!$A$2:$A$349,会计科目!$B$2:$B$349)</f>
        <v>生产成本—辅助生产成本（运输部门）</v>
      </c>
      <c r="I400" s="13">
        <v>12.95</v>
      </c>
      <c r="J400" s="13"/>
    </row>
    <row r="401" spans="1:10" s="10" customFormat="1" ht="25.5" customHeight="1">
      <c r="A401" s="12"/>
      <c r="B401" s="19">
        <v>39812</v>
      </c>
      <c r="C401" s="12" t="s">
        <v>1124</v>
      </c>
      <c r="D401" s="12"/>
      <c r="E401" s="11" t="s">
        <v>1110</v>
      </c>
      <c r="F401" s="40" t="s">
        <v>522</v>
      </c>
      <c r="G401" s="12" t="s">
        <v>1126</v>
      </c>
      <c r="H401" s="11" t="str">
        <f>LOOKUP(G401,会计科目!$A$2:$A$349,会计科目!$B$2:$B$349)</f>
        <v>材料成本差异—铝管（30mm）</v>
      </c>
      <c r="I401" s="13"/>
      <c r="J401" s="13">
        <v>12.95</v>
      </c>
    </row>
    <row r="402" spans="1:10" s="10" customFormat="1" ht="25.5" customHeight="1">
      <c r="A402" s="12"/>
      <c r="B402" s="19">
        <v>39812</v>
      </c>
      <c r="C402" s="12" t="s">
        <v>1127</v>
      </c>
      <c r="D402" s="12"/>
      <c r="E402" s="11" t="s">
        <v>1110</v>
      </c>
      <c r="F402" s="40" t="s">
        <v>521</v>
      </c>
      <c r="G402" s="12" t="s">
        <v>1128</v>
      </c>
      <c r="H402" s="11" t="str">
        <f>LOOKUP(G402,会计科目!$A$2:$A$349,会计科目!$B$2:$B$349)</f>
        <v>材料成本差异—原煤</v>
      </c>
      <c r="I402" s="13">
        <v>501.79</v>
      </c>
      <c r="J402" s="13"/>
    </row>
    <row r="403" spans="1:10" s="10" customFormat="1" ht="25.5" customHeight="1">
      <c r="A403" s="12"/>
      <c r="B403" s="19">
        <v>39812</v>
      </c>
      <c r="C403" s="12" t="s">
        <v>1127</v>
      </c>
      <c r="D403" s="12"/>
      <c r="E403" s="11" t="s">
        <v>1110</v>
      </c>
      <c r="F403" s="40" t="s">
        <v>522</v>
      </c>
      <c r="G403" s="12" t="s">
        <v>1129</v>
      </c>
      <c r="H403" s="11" t="str">
        <f>LOOKUP(G403,会计科目!$A$2:$A$349,会计科目!$B$2:$B$349)</f>
        <v>生产成本—辅助生产成本（动力车间）</v>
      </c>
      <c r="I403" s="13"/>
      <c r="J403" s="13">
        <v>501.79</v>
      </c>
    </row>
    <row r="404" spans="1:10" s="10" customFormat="1" ht="25.5" customHeight="1">
      <c r="A404" s="12"/>
      <c r="B404" s="19">
        <v>39812</v>
      </c>
      <c r="C404" s="12" t="s">
        <v>1130</v>
      </c>
      <c r="D404" s="12"/>
      <c r="E404" s="11" t="s">
        <v>1110</v>
      </c>
      <c r="F404" s="40" t="s">
        <v>521</v>
      </c>
      <c r="G404" s="12" t="s">
        <v>1132</v>
      </c>
      <c r="H404" s="11" t="str">
        <f>LOOKUP(G404,会计科目!$A$2:$A$349,会计科目!$B$2:$B$349)</f>
        <v>生产成本—基本生产成本（镀膜机DH—4-1105）</v>
      </c>
      <c r="I404" s="13">
        <v>2320.6</v>
      </c>
      <c r="J404" s="13"/>
    </row>
    <row r="405" spans="1:10" s="10" customFormat="1" ht="25.5" customHeight="1">
      <c r="A405" s="12"/>
      <c r="B405" s="19">
        <v>39812</v>
      </c>
      <c r="C405" s="12" t="s">
        <v>1130</v>
      </c>
      <c r="D405" s="12"/>
      <c r="E405" s="11" t="s">
        <v>1110</v>
      </c>
      <c r="F405" s="40" t="s">
        <v>522</v>
      </c>
      <c r="G405" s="12" t="s">
        <v>1131</v>
      </c>
      <c r="H405" s="11" t="str">
        <f>LOOKUP(G405,会计科目!$A$2:$A$349,会计科目!$B$2:$B$349)</f>
        <v>材料成本差异—控制仪</v>
      </c>
      <c r="I405" s="13"/>
      <c r="J405" s="13">
        <v>2320.6</v>
      </c>
    </row>
    <row r="406" spans="1:10" s="10" customFormat="1" ht="25.5" customHeight="1">
      <c r="A406" s="12"/>
      <c r="B406" s="19">
        <v>39812</v>
      </c>
      <c r="C406" s="12" t="s">
        <v>1133</v>
      </c>
      <c r="D406" s="12"/>
      <c r="E406" s="11" t="s">
        <v>1110</v>
      </c>
      <c r="F406" s="40" t="s">
        <v>521</v>
      </c>
      <c r="G406" s="12" t="s">
        <v>1134</v>
      </c>
      <c r="H406" s="11" t="str">
        <f>LOOKUP(G406,会计科目!$A$2:$A$349,会计科目!$B$2:$B$349)</f>
        <v>其他业务成本—材料成本</v>
      </c>
      <c r="I406" s="13">
        <v>38.880000000000003</v>
      </c>
      <c r="J406" s="13"/>
    </row>
    <row r="407" spans="1:10" s="10" customFormat="1" ht="25.5" customHeight="1">
      <c r="A407" s="12"/>
      <c r="B407" s="19">
        <v>39812</v>
      </c>
      <c r="C407" s="12" t="s">
        <v>1133</v>
      </c>
      <c r="D407" s="12"/>
      <c r="E407" s="11" t="s">
        <v>1110</v>
      </c>
      <c r="F407" s="40" t="s">
        <v>522</v>
      </c>
      <c r="G407" s="12" t="s">
        <v>1113</v>
      </c>
      <c r="H407" s="11" t="str">
        <f>LOOKUP(G407,会计科目!$A$2:$A$349,会计科目!$B$2:$B$349)</f>
        <v>材料成本差异—周转材料（包装物）</v>
      </c>
      <c r="I407" s="13"/>
      <c r="J407" s="13">
        <v>38.880000000000003</v>
      </c>
    </row>
    <row r="408" spans="1:10" s="10" customFormat="1" ht="25.5" customHeight="1">
      <c r="A408" s="12"/>
      <c r="B408" s="19">
        <v>39813</v>
      </c>
      <c r="C408" s="12" t="s">
        <v>1135</v>
      </c>
      <c r="D408" s="12"/>
      <c r="E408" s="11" t="s">
        <v>1146</v>
      </c>
      <c r="F408" s="40" t="s">
        <v>521</v>
      </c>
      <c r="G408" s="12" t="s">
        <v>1136</v>
      </c>
      <c r="H408" s="11" t="str">
        <f>LOOKUP(G408,会计科目!$A$2:$A$349,会计科目!$B$2:$B$349)</f>
        <v>管理费用—其他</v>
      </c>
      <c r="I408" s="13">
        <v>3122.2</v>
      </c>
      <c r="J408" s="13"/>
    </row>
    <row r="409" spans="1:10" s="10" customFormat="1" ht="25.5" customHeight="1">
      <c r="A409" s="12"/>
      <c r="B409" s="19">
        <v>39813</v>
      </c>
      <c r="C409" s="12" t="s">
        <v>1135</v>
      </c>
      <c r="D409" s="12"/>
      <c r="E409" s="11" t="s">
        <v>1146</v>
      </c>
      <c r="F409" s="40" t="s">
        <v>522</v>
      </c>
      <c r="G409" s="12" t="s">
        <v>1137</v>
      </c>
      <c r="H409" s="11" t="str">
        <f>LOOKUP(G409,会计科目!$A$2:$A$349,会计科目!$B$2:$B$349)</f>
        <v>累计摊销—专利权</v>
      </c>
      <c r="I409" s="13"/>
      <c r="J409" s="13">
        <v>3080</v>
      </c>
    </row>
    <row r="410" spans="1:10" s="10" customFormat="1" ht="25.5" customHeight="1">
      <c r="A410" s="12"/>
      <c r="B410" s="19">
        <v>39813</v>
      </c>
      <c r="C410" s="12" t="s">
        <v>1135</v>
      </c>
      <c r="D410" s="12"/>
      <c r="E410" s="11" t="s">
        <v>1146</v>
      </c>
      <c r="F410" s="40" t="s">
        <v>522</v>
      </c>
      <c r="G410" s="12" t="s">
        <v>1138</v>
      </c>
      <c r="H410" s="11" t="str">
        <f>LOOKUP(G410,会计科目!$A$2:$A$349,会计科目!$B$2:$B$349)</f>
        <v>累计摊销—商标权</v>
      </c>
      <c r="I410" s="13"/>
      <c r="J410" s="13">
        <v>42.2</v>
      </c>
    </row>
    <row r="411" spans="1:10" s="10" customFormat="1" ht="25.5" customHeight="1">
      <c r="A411" s="12"/>
      <c r="B411" s="19">
        <v>39813</v>
      </c>
      <c r="C411" s="12" t="s">
        <v>1139</v>
      </c>
      <c r="D411" s="12"/>
      <c r="E411" s="11" t="s">
        <v>1140</v>
      </c>
      <c r="F411" s="40" t="s">
        <v>521</v>
      </c>
      <c r="G411" s="12" t="s">
        <v>1141</v>
      </c>
      <c r="H411" s="11" t="str">
        <f>LOOKUP(G411,会计科目!$A$2:$A$349,会计科目!$B$2:$B$349)</f>
        <v>其他应收款—王一民</v>
      </c>
      <c r="I411" s="13">
        <v>49195.12</v>
      </c>
      <c r="J411" s="13"/>
    </row>
    <row r="412" spans="1:10" s="10" customFormat="1" ht="25.5" customHeight="1">
      <c r="A412" s="12"/>
      <c r="B412" s="19">
        <v>39813</v>
      </c>
      <c r="C412" s="12" t="s">
        <v>1139</v>
      </c>
      <c r="D412" s="12"/>
      <c r="E412" s="11" t="s">
        <v>1140</v>
      </c>
      <c r="F412" s="40" t="s">
        <v>522</v>
      </c>
      <c r="G412" s="12" t="s">
        <v>1142</v>
      </c>
      <c r="H412" s="11" t="str">
        <f>LOOKUP(G412,会计科目!$A$2:$A$349,会计科目!$B$2:$B$349)</f>
        <v>待处理财产损溢—待处理流动资产损溢</v>
      </c>
      <c r="I412" s="13"/>
      <c r="J412" s="13">
        <v>24597.56</v>
      </c>
    </row>
    <row r="413" spans="1:10" s="10" customFormat="1" ht="25.5" customHeight="1">
      <c r="A413" s="12"/>
      <c r="B413" s="19">
        <v>39813</v>
      </c>
      <c r="C413" s="12" t="s">
        <v>1139</v>
      </c>
      <c r="D413" s="12"/>
      <c r="E413" s="11" t="s">
        <v>1140</v>
      </c>
      <c r="F413" s="40" t="s">
        <v>522</v>
      </c>
      <c r="G413" s="12" t="s">
        <v>1143</v>
      </c>
      <c r="H413" s="11" t="str">
        <f>LOOKUP(G413,会计科目!$A$2:$A$349,会计科目!$B$2:$B$349)</f>
        <v>营业外收入—罚没收入</v>
      </c>
      <c r="I413" s="13"/>
      <c r="J413" s="13">
        <v>24597.56</v>
      </c>
    </row>
    <row r="414" spans="1:10" s="10" customFormat="1" ht="25.5" customHeight="1">
      <c r="A414" s="12"/>
      <c r="B414" s="19">
        <v>39813</v>
      </c>
      <c r="C414" s="12" t="s">
        <v>1144</v>
      </c>
      <c r="D414" s="12"/>
      <c r="E414" s="11" t="s">
        <v>1145</v>
      </c>
      <c r="F414" s="40" t="s">
        <v>521</v>
      </c>
      <c r="G414" s="12" t="s">
        <v>1147</v>
      </c>
      <c r="H414" s="11" t="str">
        <f>LOOKUP(G414,会计科目!$A$2:$A$349,会计科目!$B$2:$B$349)</f>
        <v>制造费用—折旧费</v>
      </c>
      <c r="I414" s="13">
        <v>28318.01</v>
      </c>
      <c r="J414" s="13"/>
    </row>
    <row r="415" spans="1:10" s="10" customFormat="1" ht="25.5" customHeight="1">
      <c r="A415" s="12"/>
      <c r="B415" s="19">
        <v>39813</v>
      </c>
      <c r="C415" s="12" t="s">
        <v>1144</v>
      </c>
      <c r="D415" s="12"/>
      <c r="E415" s="11" t="s">
        <v>1145</v>
      </c>
      <c r="F415" s="40" t="s">
        <v>522</v>
      </c>
      <c r="G415" s="12" t="s">
        <v>1148</v>
      </c>
      <c r="H415" s="11" t="str">
        <f>LOOKUP(G415,会计科目!$A$2:$A$349,会计科目!$B$2:$B$349)</f>
        <v>累计折旧—基本车间（房屋建筑物）</v>
      </c>
      <c r="I415" s="13"/>
      <c r="J415" s="13">
        <v>13050</v>
      </c>
    </row>
    <row r="416" spans="1:10" s="10" customFormat="1" ht="25.5" customHeight="1">
      <c r="A416" s="12"/>
      <c r="B416" s="19">
        <v>39813</v>
      </c>
      <c r="C416" s="12" t="s">
        <v>1144</v>
      </c>
      <c r="D416" s="12"/>
      <c r="E416" s="11" t="s">
        <v>1145</v>
      </c>
      <c r="F416" s="40" t="s">
        <v>522</v>
      </c>
      <c r="G416" s="12" t="s">
        <v>1149</v>
      </c>
      <c r="H416" s="11" t="str">
        <f>LOOKUP(G416,会计科目!$A$2:$A$349,会计科目!$B$2:$B$349)</f>
        <v>累计折旧—基本车间（机器设备）</v>
      </c>
      <c r="I416" s="13"/>
      <c r="J416" s="13">
        <v>12117.55</v>
      </c>
    </row>
    <row r="417" spans="1:10" s="10" customFormat="1" ht="25.5" customHeight="1">
      <c r="A417" s="12"/>
      <c r="B417" s="19">
        <v>39813</v>
      </c>
      <c r="C417" s="12" t="s">
        <v>1144</v>
      </c>
      <c r="D417" s="12"/>
      <c r="E417" s="11" t="s">
        <v>1145</v>
      </c>
      <c r="F417" s="40" t="s">
        <v>522</v>
      </c>
      <c r="G417" s="12" t="s">
        <v>1150</v>
      </c>
      <c r="H417" s="11" t="str">
        <f>LOOKUP(G417,会计科目!$A$2:$A$349,会计科目!$B$2:$B$349)</f>
        <v>累计折旧—基本车间（其他）</v>
      </c>
      <c r="I417" s="13"/>
      <c r="J417" s="13">
        <v>3150.46</v>
      </c>
    </row>
    <row r="418" spans="1:10" s="10" customFormat="1" ht="25.5" customHeight="1">
      <c r="A418" s="12"/>
      <c r="B418" s="19">
        <v>39813</v>
      </c>
      <c r="C418" s="12" t="s">
        <v>1151</v>
      </c>
      <c r="D418" s="12"/>
      <c r="E418" s="11" t="s">
        <v>1145</v>
      </c>
      <c r="F418" s="40" t="s">
        <v>521</v>
      </c>
      <c r="G418" s="12" t="s">
        <v>1129</v>
      </c>
      <c r="H418" s="11" t="str">
        <f>LOOKUP(G418,会计科目!$A$2:$A$349,会计科目!$B$2:$B$349)</f>
        <v>生产成本—辅助生产成本（动力车间）</v>
      </c>
      <c r="I418" s="13">
        <v>3914.75</v>
      </c>
      <c r="J418" s="13"/>
    </row>
    <row r="419" spans="1:10" s="10" customFormat="1" ht="25.5" customHeight="1">
      <c r="A419" s="12"/>
      <c r="B419" s="19">
        <v>39813</v>
      </c>
      <c r="C419" s="12" t="s">
        <v>1151</v>
      </c>
      <c r="D419" s="12"/>
      <c r="E419" s="11" t="s">
        <v>1145</v>
      </c>
      <c r="F419" s="40" t="s">
        <v>522</v>
      </c>
      <c r="G419" s="12" t="s">
        <v>1152</v>
      </c>
      <c r="H419" s="11" t="str">
        <f>LOOKUP(G419,会计科目!$A$2:$A$349,会计科目!$B$2:$B$349)</f>
        <v>累计折旧—动力车间（房屋建筑物）</v>
      </c>
      <c r="I419" s="13"/>
      <c r="J419" s="13">
        <v>2325.67</v>
      </c>
    </row>
    <row r="420" spans="1:10" s="10" customFormat="1" ht="25.5" customHeight="1">
      <c r="A420" s="12"/>
      <c r="B420" s="19">
        <v>39813</v>
      </c>
      <c r="C420" s="12" t="s">
        <v>1151</v>
      </c>
      <c r="D420" s="12"/>
      <c r="E420" s="11" t="s">
        <v>1145</v>
      </c>
      <c r="F420" s="40" t="s">
        <v>522</v>
      </c>
      <c r="G420" s="12" t="s">
        <v>1153</v>
      </c>
      <c r="H420" s="11" t="str">
        <f>LOOKUP(G420,会计科目!$A$2:$A$349,会计科目!$B$2:$B$349)</f>
        <v>累计折旧—动力车间（其他）</v>
      </c>
      <c r="I420" s="13"/>
      <c r="J420" s="13">
        <v>1589.08</v>
      </c>
    </row>
    <row r="421" spans="1:10" s="10" customFormat="1" ht="25.5" customHeight="1">
      <c r="A421" s="12"/>
      <c r="B421" s="19">
        <v>39813</v>
      </c>
      <c r="C421" s="12" t="s">
        <v>1154</v>
      </c>
      <c r="D421" s="12"/>
      <c r="E421" s="11" t="s">
        <v>1145</v>
      </c>
      <c r="F421" s="40" t="s">
        <v>521</v>
      </c>
      <c r="G421" s="12" t="s">
        <v>1125</v>
      </c>
      <c r="H421" s="11" t="str">
        <f>LOOKUP(G421,会计科目!$A$2:$A$349,会计科目!$B$2:$B$349)</f>
        <v>生产成本—辅助生产成本（运输部门）</v>
      </c>
      <c r="I421" s="13">
        <v>5869.64</v>
      </c>
      <c r="J421" s="13"/>
    </row>
    <row r="422" spans="1:10" s="10" customFormat="1" ht="25.5" customHeight="1">
      <c r="A422" s="12"/>
      <c r="B422" s="19">
        <v>39813</v>
      </c>
      <c r="C422" s="12" t="s">
        <v>1154</v>
      </c>
      <c r="D422" s="12"/>
      <c r="E422" s="11" t="s">
        <v>1145</v>
      </c>
      <c r="F422" s="40" t="s">
        <v>522</v>
      </c>
      <c r="G422" s="12" t="s">
        <v>1155</v>
      </c>
      <c r="H422" s="11" t="str">
        <f>LOOKUP(G422,会计科目!$A$2:$A$349,会计科目!$B$2:$B$349)</f>
        <v>累计折旧—运输部门（房屋建筑物）</v>
      </c>
      <c r="I422" s="13"/>
      <c r="J422" s="13">
        <v>1465.67</v>
      </c>
    </row>
    <row r="423" spans="1:10" s="10" customFormat="1" ht="25.5" customHeight="1">
      <c r="A423" s="12"/>
      <c r="B423" s="19">
        <v>39813</v>
      </c>
      <c r="C423" s="12" t="s">
        <v>1154</v>
      </c>
      <c r="D423" s="12"/>
      <c r="E423" s="11" t="s">
        <v>1145</v>
      </c>
      <c r="F423" s="40" t="s">
        <v>522</v>
      </c>
      <c r="G423" s="12" t="s">
        <v>1156</v>
      </c>
      <c r="H423" s="11" t="str">
        <f>LOOKUP(G423,会计科目!$A$2:$A$349,会计科目!$B$2:$B$349)</f>
        <v>累计折旧—运输部门（运输设备）</v>
      </c>
      <c r="I423" s="13"/>
      <c r="J423" s="13">
        <v>3781.47</v>
      </c>
    </row>
    <row r="424" spans="1:10" s="10" customFormat="1" ht="25.5" customHeight="1">
      <c r="A424" s="12"/>
      <c r="B424" s="19">
        <v>39813</v>
      </c>
      <c r="C424" s="12" t="s">
        <v>1154</v>
      </c>
      <c r="D424" s="12"/>
      <c r="E424" s="11" t="s">
        <v>1145</v>
      </c>
      <c r="F424" s="40" t="s">
        <v>522</v>
      </c>
      <c r="G424" s="12" t="s">
        <v>1157</v>
      </c>
      <c r="H424" s="11" t="str">
        <f>LOOKUP(G424,会计科目!$A$2:$A$349,会计科目!$B$2:$B$349)</f>
        <v>累计折旧—运输部门（其他）</v>
      </c>
      <c r="I424" s="13"/>
      <c r="J424" s="13">
        <v>622.5</v>
      </c>
    </row>
    <row r="425" spans="1:10" s="10" customFormat="1" ht="25.5" customHeight="1">
      <c r="A425" s="12"/>
      <c r="B425" s="19">
        <v>39813</v>
      </c>
      <c r="C425" s="12" t="s">
        <v>1158</v>
      </c>
      <c r="D425" s="12"/>
      <c r="E425" s="11" t="s">
        <v>1145</v>
      </c>
      <c r="F425" s="40" t="s">
        <v>521</v>
      </c>
      <c r="G425" s="12" t="s">
        <v>1136</v>
      </c>
      <c r="H425" s="11" t="str">
        <f>LOOKUP(G425,会计科目!$A$2:$A$349,会计科目!$B$2:$B$349)</f>
        <v>管理费用—其他</v>
      </c>
      <c r="I425" s="13">
        <v>15206.98</v>
      </c>
      <c r="J425" s="13"/>
    </row>
    <row r="426" spans="1:10" s="10" customFormat="1" ht="25.5" customHeight="1">
      <c r="A426" s="12"/>
      <c r="B426" s="19">
        <v>39813</v>
      </c>
      <c r="C426" s="12" t="s">
        <v>1158</v>
      </c>
      <c r="D426" s="12"/>
      <c r="E426" s="11" t="s">
        <v>1145</v>
      </c>
      <c r="F426" s="40" t="s">
        <v>522</v>
      </c>
      <c r="G426" s="12" t="s">
        <v>1159</v>
      </c>
      <c r="H426" s="11" t="str">
        <f>LOOKUP(G426,会计科目!$A$2:$A$349,会计科目!$B$2:$B$349)</f>
        <v>累计折旧—管理部门（房屋建筑物）</v>
      </c>
      <c r="I426" s="13"/>
      <c r="J426" s="13">
        <v>11082.47</v>
      </c>
    </row>
    <row r="427" spans="1:10" s="10" customFormat="1" ht="25.5" customHeight="1">
      <c r="A427" s="12"/>
      <c r="B427" s="19">
        <v>39813</v>
      </c>
      <c r="C427" s="12" t="s">
        <v>1158</v>
      </c>
      <c r="D427" s="12"/>
      <c r="E427" s="11" t="s">
        <v>1145</v>
      </c>
      <c r="F427" s="40" t="s">
        <v>522</v>
      </c>
      <c r="G427" s="12" t="s">
        <v>1160</v>
      </c>
      <c r="H427" s="11" t="str">
        <f>LOOKUP(G427,会计科目!$A$2:$A$349,会计科目!$B$2:$B$349)</f>
        <v>累计折旧—管理部门（设备）</v>
      </c>
      <c r="I427" s="13"/>
      <c r="J427" s="13">
        <v>1081.67</v>
      </c>
    </row>
    <row r="428" spans="1:10" s="10" customFormat="1" ht="25.5" customHeight="1">
      <c r="A428" s="12"/>
      <c r="B428" s="19">
        <v>39813</v>
      </c>
      <c r="C428" s="12" t="s">
        <v>1158</v>
      </c>
      <c r="D428" s="12"/>
      <c r="E428" s="11" t="s">
        <v>1145</v>
      </c>
      <c r="F428" s="40" t="s">
        <v>522</v>
      </c>
      <c r="G428" s="12" t="s">
        <v>1161</v>
      </c>
      <c r="H428" s="11" t="str">
        <f>LOOKUP(G428,会计科目!$A$2:$A$349,会计科目!$B$2:$B$349)</f>
        <v>累计折旧—管理部门（其他）</v>
      </c>
      <c r="I428" s="13"/>
      <c r="J428" s="13">
        <v>3042.84</v>
      </c>
    </row>
    <row r="429" spans="1:10" s="10" customFormat="1" ht="25.5" customHeight="1">
      <c r="A429" s="12"/>
      <c r="B429" s="19">
        <v>39813</v>
      </c>
      <c r="C429" s="12" t="s">
        <v>1162</v>
      </c>
      <c r="D429" s="12"/>
      <c r="E429" s="11" t="s">
        <v>1163</v>
      </c>
      <c r="F429" s="40" t="s">
        <v>521</v>
      </c>
      <c r="G429" s="12" t="s">
        <v>1136</v>
      </c>
      <c r="H429" s="11" t="str">
        <f>LOOKUP(G429,会计科目!$A$2:$A$349,会计科目!$B$2:$B$349)</f>
        <v>管理费用—其他</v>
      </c>
      <c r="I429" s="13">
        <v>18403.43</v>
      </c>
      <c r="J429" s="13"/>
    </row>
    <row r="430" spans="1:10" s="10" customFormat="1" ht="25.5" customHeight="1">
      <c r="A430" s="12"/>
      <c r="B430" s="19">
        <v>39813</v>
      </c>
      <c r="C430" s="12" t="s">
        <v>1162</v>
      </c>
      <c r="D430" s="12"/>
      <c r="E430" s="11" t="s">
        <v>1163</v>
      </c>
      <c r="F430" s="40" t="s">
        <v>522</v>
      </c>
      <c r="G430" s="12" t="s">
        <v>1164</v>
      </c>
      <c r="H430" s="11" t="str">
        <f>LOOKUP(G430,会计科目!$A$2:$A$349,会计科目!$B$2:$B$349)</f>
        <v>应交税费—房产税</v>
      </c>
      <c r="I430" s="13"/>
      <c r="J430" s="13">
        <v>13403.43</v>
      </c>
    </row>
    <row r="431" spans="1:10" s="10" customFormat="1" ht="25.5" customHeight="1">
      <c r="A431" s="12"/>
      <c r="B431" s="19">
        <v>39813</v>
      </c>
      <c r="C431" s="12" t="s">
        <v>1162</v>
      </c>
      <c r="D431" s="12"/>
      <c r="E431" s="11" t="s">
        <v>1163</v>
      </c>
      <c r="F431" s="40" t="s">
        <v>522</v>
      </c>
      <c r="G431" s="12" t="s">
        <v>1165</v>
      </c>
      <c r="H431" s="11" t="str">
        <f>LOOKUP(G431,会计科目!$A$2:$A$349,会计科目!$B$2:$B$349)</f>
        <v>应交税费—土地使用税</v>
      </c>
      <c r="I431" s="13"/>
      <c r="J431" s="13">
        <v>5000</v>
      </c>
    </row>
    <row r="432" spans="1:10" s="10" customFormat="1" ht="25.5" customHeight="1">
      <c r="A432" s="12"/>
      <c r="B432" s="19">
        <v>39813</v>
      </c>
      <c r="C432" s="12" t="s">
        <v>1166</v>
      </c>
      <c r="D432" s="12"/>
      <c r="E432" s="11" t="s">
        <v>1169</v>
      </c>
      <c r="F432" s="40" t="s">
        <v>521</v>
      </c>
      <c r="G432" s="12" t="s">
        <v>1167</v>
      </c>
      <c r="H432" s="11" t="str">
        <f>LOOKUP(G432,会计科目!$A$2:$A$349,会计科目!$B$2:$B$349)</f>
        <v>财务费用—利息支出</v>
      </c>
      <c r="I432" s="13">
        <v>6000</v>
      </c>
      <c r="J432" s="13"/>
    </row>
    <row r="433" spans="1:10" s="10" customFormat="1" ht="25.5" customHeight="1">
      <c r="A433" s="12"/>
      <c r="B433" s="19">
        <v>39813</v>
      </c>
      <c r="C433" s="12" t="s">
        <v>1166</v>
      </c>
      <c r="D433" s="12"/>
      <c r="E433" s="11" t="s">
        <v>1169</v>
      </c>
      <c r="F433" s="40" t="s">
        <v>522</v>
      </c>
      <c r="G433" s="12" t="s">
        <v>1168</v>
      </c>
      <c r="H433" s="11" t="str">
        <f>LOOKUP(G433,会计科目!$A$2:$A$349,会计科目!$B$2:$B$349)</f>
        <v>应付利息—短期借款</v>
      </c>
      <c r="I433" s="13"/>
      <c r="J433" s="13">
        <v>6000</v>
      </c>
    </row>
    <row r="434" spans="1:10" s="10" customFormat="1" ht="25.5" customHeight="1">
      <c r="A434" s="12"/>
      <c r="B434" s="19">
        <v>39813</v>
      </c>
      <c r="C434" s="12" t="s">
        <v>1170</v>
      </c>
      <c r="D434" s="12"/>
      <c r="E434" s="11" t="s">
        <v>1171</v>
      </c>
      <c r="F434" s="40" t="s">
        <v>521</v>
      </c>
      <c r="G434" s="12" t="s">
        <v>1172</v>
      </c>
      <c r="H434" s="11" t="str">
        <f>LOOKUP(G434,会计科目!$A$2:$A$349,会计科目!$B$2:$B$349)</f>
        <v>资产减值损失—计提坏账准备</v>
      </c>
      <c r="I434" s="13">
        <v>51001.36</v>
      </c>
      <c r="J434" s="13"/>
    </row>
    <row r="435" spans="1:10" s="10" customFormat="1" ht="25.5" customHeight="1">
      <c r="A435" s="12"/>
      <c r="B435" s="19">
        <v>39813</v>
      </c>
      <c r="C435" s="12" t="s">
        <v>1170</v>
      </c>
      <c r="D435" s="12"/>
      <c r="E435" s="11" t="s">
        <v>1171</v>
      </c>
      <c r="F435" s="40" t="s">
        <v>522</v>
      </c>
      <c r="G435" s="12" t="s">
        <v>1177</v>
      </c>
      <c r="H435" s="11" t="str">
        <f>LOOKUP(G435,会计科目!$A$2:$A$349,会计科目!$B$2:$B$349)</f>
        <v>坏账准备—应收账款</v>
      </c>
      <c r="I435" s="13"/>
      <c r="J435" s="13">
        <v>47684.959999999999</v>
      </c>
    </row>
    <row r="436" spans="1:10" s="10" customFormat="1" ht="25.5" customHeight="1">
      <c r="A436" s="12"/>
      <c r="B436" s="19">
        <v>39813</v>
      </c>
      <c r="C436" s="12" t="s">
        <v>1170</v>
      </c>
      <c r="D436" s="12"/>
      <c r="E436" s="11" t="s">
        <v>1171</v>
      </c>
      <c r="F436" s="40" t="s">
        <v>522</v>
      </c>
      <c r="G436" s="12" t="s">
        <v>1178</v>
      </c>
      <c r="H436" s="11" t="str">
        <f>LOOKUP(G436,会计科目!$A$2:$A$349,会计科目!$B$2:$B$349)</f>
        <v>坏账准备—其他应收款</v>
      </c>
      <c r="I436" s="13"/>
      <c r="J436" s="13">
        <v>2684.4</v>
      </c>
    </row>
    <row r="437" spans="1:10" s="10" customFormat="1" ht="25.5" customHeight="1">
      <c r="A437" s="12"/>
      <c r="B437" s="19">
        <v>39813</v>
      </c>
      <c r="C437" s="12" t="s">
        <v>1170</v>
      </c>
      <c r="D437" s="12"/>
      <c r="E437" s="11" t="s">
        <v>1171</v>
      </c>
      <c r="F437" s="40" t="s">
        <v>522</v>
      </c>
      <c r="G437" s="12" t="s">
        <v>1179</v>
      </c>
      <c r="H437" s="11" t="str">
        <f>LOOKUP(G437,会计科目!$A$2:$A$349,会计科目!$B$2:$B$349)</f>
        <v>坏账准备—预付账款</v>
      </c>
      <c r="I437" s="13"/>
      <c r="J437" s="13">
        <v>632</v>
      </c>
    </row>
    <row r="438" spans="1:10" s="10" customFormat="1" ht="25.5" customHeight="1">
      <c r="A438" s="12"/>
      <c r="B438" s="19">
        <v>39813</v>
      </c>
      <c r="C438" s="12" t="s">
        <v>1180</v>
      </c>
      <c r="D438" s="12"/>
      <c r="E438" s="11" t="s">
        <v>1181</v>
      </c>
      <c r="F438" s="40" t="s">
        <v>521</v>
      </c>
      <c r="G438" s="12" t="s">
        <v>1182</v>
      </c>
      <c r="H438" s="11" t="str">
        <f>LOOKUP(G438,会计科目!$A$2:$A$349,会计科目!$B$2:$B$349)</f>
        <v>管理费用—其他</v>
      </c>
      <c r="I438" s="13">
        <v>7230</v>
      </c>
      <c r="J438" s="13"/>
    </row>
    <row r="439" spans="1:10" s="10" customFormat="1" ht="25.5" customHeight="1">
      <c r="A439" s="12"/>
      <c r="B439" s="19">
        <v>39813</v>
      </c>
      <c r="C439" s="12" t="s">
        <v>1180</v>
      </c>
      <c r="D439" s="12"/>
      <c r="E439" s="11" t="s">
        <v>1181</v>
      </c>
      <c r="F439" s="40" t="s">
        <v>522</v>
      </c>
      <c r="G439" s="12" t="s">
        <v>1183</v>
      </c>
      <c r="H439" s="11" t="str">
        <f>LOOKUP(G439,会计科目!$A$2:$A$349,会计科目!$B$2:$B$349)</f>
        <v>长期待摊费用—租入固定资产改良支出</v>
      </c>
      <c r="I439" s="13"/>
      <c r="J439" s="13">
        <v>7230</v>
      </c>
    </row>
    <row r="440" spans="1:10" s="10" customFormat="1" ht="25.5" customHeight="1">
      <c r="A440" s="12"/>
      <c r="B440" s="19">
        <v>39813</v>
      </c>
      <c r="C440" s="12" t="s">
        <v>1184</v>
      </c>
      <c r="D440" s="12"/>
      <c r="E440" s="11" t="s">
        <v>1185</v>
      </c>
      <c r="F440" s="40" t="s">
        <v>521</v>
      </c>
      <c r="G440" s="12" t="s">
        <v>1186</v>
      </c>
      <c r="H440" s="11" t="str">
        <f>LOOKUP(G440,会计科目!$A$2:$A$349,会计科目!$B$2:$B$349)</f>
        <v>交易性金融资产—股票（公允价值变动）</v>
      </c>
      <c r="I440" s="13">
        <v>55145</v>
      </c>
      <c r="J440" s="13"/>
    </row>
    <row r="441" spans="1:10" s="10" customFormat="1" ht="25.5" customHeight="1">
      <c r="A441" s="12"/>
      <c r="B441" s="19">
        <v>39813</v>
      </c>
      <c r="C441" s="12" t="s">
        <v>1184</v>
      </c>
      <c r="D441" s="12"/>
      <c r="E441" s="11" t="s">
        <v>1185</v>
      </c>
      <c r="F441" s="40" t="s">
        <v>522</v>
      </c>
      <c r="G441" s="12" t="s">
        <v>1188</v>
      </c>
      <c r="H441" s="11" t="str">
        <f>LOOKUP(G441,会计科目!$A$2:$A$349,会计科目!$B$2:$B$349)</f>
        <v>公允价值变动损益—交易性交融资产</v>
      </c>
      <c r="I441" s="13"/>
      <c r="J441" s="13">
        <v>55145</v>
      </c>
    </row>
    <row r="442" spans="1:10" s="10" customFormat="1" ht="25.5" customHeight="1">
      <c r="A442" s="12"/>
      <c r="B442" s="19">
        <v>39813</v>
      </c>
      <c r="C442" s="12" t="s">
        <v>1189</v>
      </c>
      <c r="D442" s="12"/>
      <c r="E442" s="11" t="s">
        <v>1190</v>
      </c>
      <c r="F442" s="40" t="s">
        <v>521</v>
      </c>
      <c r="G442" s="12" t="s">
        <v>1191</v>
      </c>
      <c r="H442" s="11" t="str">
        <f>LOOKUP(G442,会计科目!$A$2:$A$349,会计科目!$B$2:$B$349)</f>
        <v>生产成本—辅助生产成本（运输部门）</v>
      </c>
      <c r="I442" s="13">
        <v>7601.67</v>
      </c>
      <c r="J442" s="13"/>
    </row>
    <row r="443" spans="1:10" s="10" customFormat="1" ht="25.5" customHeight="1">
      <c r="A443" s="12"/>
      <c r="B443" s="19">
        <v>39813</v>
      </c>
      <c r="C443" s="12" t="s">
        <v>1189</v>
      </c>
      <c r="D443" s="12"/>
      <c r="E443" s="11" t="s">
        <v>1190</v>
      </c>
      <c r="F443" s="40" t="s">
        <v>521</v>
      </c>
      <c r="G443" s="12" t="s">
        <v>1192</v>
      </c>
      <c r="H443" s="11" t="str">
        <f>LOOKUP(G443,会计科目!$A$2:$A$349,会计科目!$B$2:$B$349)</f>
        <v>生产成本—辅助生产成本（动力车间）</v>
      </c>
      <c r="I443" s="13">
        <v>1133.8900000000001</v>
      </c>
      <c r="J443" s="13"/>
    </row>
    <row r="444" spans="1:10" s="10" customFormat="1" ht="25.5" customHeight="1">
      <c r="A444" s="12"/>
      <c r="B444" s="19">
        <v>39813</v>
      </c>
      <c r="C444" s="12" t="s">
        <v>1189</v>
      </c>
      <c r="D444" s="12"/>
      <c r="E444" s="11" t="s">
        <v>1190</v>
      </c>
      <c r="F444" s="40" t="s">
        <v>522</v>
      </c>
      <c r="G444" s="12" t="s">
        <v>1192</v>
      </c>
      <c r="H444" s="11" t="str">
        <f>LOOKUP(G444,会计科目!$A$2:$A$349,会计科目!$B$2:$B$349)</f>
        <v>生产成本—辅助生产成本（动力车间）</v>
      </c>
      <c r="I444" s="13"/>
      <c r="J444" s="13">
        <v>7601.67</v>
      </c>
    </row>
    <row r="445" spans="1:10" s="10" customFormat="1" ht="25.5" customHeight="1">
      <c r="A445" s="12"/>
      <c r="B445" s="19">
        <v>39813</v>
      </c>
      <c r="C445" s="12" t="s">
        <v>1189</v>
      </c>
      <c r="D445" s="12"/>
      <c r="E445" s="11" t="s">
        <v>1190</v>
      </c>
      <c r="F445" s="40" t="s">
        <v>522</v>
      </c>
      <c r="G445" s="12" t="s">
        <v>1191</v>
      </c>
      <c r="H445" s="11" t="str">
        <f>LOOKUP(G445,会计科目!$A$2:$A$349,会计科目!$B$2:$B$349)</f>
        <v>生产成本—辅助生产成本（运输部门）</v>
      </c>
      <c r="I445" s="13"/>
      <c r="J445" s="13">
        <v>1133.8900000000001</v>
      </c>
    </row>
    <row r="446" spans="1:10" s="10" customFormat="1" ht="25.5" customHeight="1">
      <c r="A446" s="12"/>
      <c r="B446" s="19">
        <v>39813</v>
      </c>
      <c r="C446" s="12" t="s">
        <v>1193</v>
      </c>
      <c r="D446" s="12"/>
      <c r="E446" s="11" t="s">
        <v>1190</v>
      </c>
      <c r="F446" s="40" t="s">
        <v>521</v>
      </c>
      <c r="G446" s="12" t="s">
        <v>1194</v>
      </c>
      <c r="H446" s="11" t="str">
        <f>LOOKUP(G446,会计科目!$A$2:$A$349,会计科目!$B$2:$B$349)</f>
        <v>制造费用—其他</v>
      </c>
      <c r="I446" s="13">
        <v>27877.73</v>
      </c>
      <c r="J446" s="13"/>
    </row>
    <row r="447" spans="1:10" s="10" customFormat="1" ht="25.5" customHeight="1">
      <c r="A447" s="12"/>
      <c r="B447" s="19">
        <v>39813</v>
      </c>
      <c r="C447" s="12" t="s">
        <v>1193</v>
      </c>
      <c r="D447" s="12"/>
      <c r="E447" s="11" t="s">
        <v>1190</v>
      </c>
      <c r="F447" s="40" t="s">
        <v>522</v>
      </c>
      <c r="G447" s="12" t="s">
        <v>1192</v>
      </c>
      <c r="H447" s="11" t="str">
        <f>LOOKUP(G447,会计科目!$A$2:$A$349,会计科目!$B$2:$B$349)</f>
        <v>生产成本—辅助生产成本（动力车间）</v>
      </c>
      <c r="I447" s="13"/>
      <c r="J447" s="13">
        <v>18725.259999999998</v>
      </c>
    </row>
    <row r="448" spans="1:10" s="10" customFormat="1" ht="25.5" customHeight="1">
      <c r="A448" s="12"/>
      <c r="B448" s="19">
        <v>39813</v>
      </c>
      <c r="C448" s="12" t="s">
        <v>1193</v>
      </c>
      <c r="D448" s="12"/>
      <c r="E448" s="11" t="s">
        <v>1190</v>
      </c>
      <c r="F448" s="40" t="s">
        <v>522</v>
      </c>
      <c r="G448" s="12" t="s">
        <v>1191</v>
      </c>
      <c r="H448" s="11" t="str">
        <f>LOOKUP(G448,会计科目!$A$2:$A$349,会计科目!$B$2:$B$349)</f>
        <v>生产成本—辅助生产成本（运输部门）</v>
      </c>
      <c r="I448" s="13"/>
      <c r="J448" s="13">
        <v>9152.4699999999993</v>
      </c>
    </row>
    <row r="449" spans="1:10" s="10" customFormat="1" ht="25.5" customHeight="1">
      <c r="A449" s="12"/>
      <c r="B449" s="19">
        <v>39813</v>
      </c>
      <c r="C449" s="12" t="s">
        <v>1195</v>
      </c>
      <c r="D449" s="12"/>
      <c r="E449" s="11" t="s">
        <v>1190</v>
      </c>
      <c r="F449" s="40" t="s">
        <v>521</v>
      </c>
      <c r="G449" s="12" t="s">
        <v>1182</v>
      </c>
      <c r="H449" s="11" t="str">
        <f>LOOKUP(G449,会计科目!$A$2:$A$349,会计科目!$B$2:$B$349)</f>
        <v>管理费用—其他</v>
      </c>
      <c r="I449" s="13">
        <v>30694.5</v>
      </c>
      <c r="J449" s="13"/>
    </row>
    <row r="450" spans="1:10" s="10" customFormat="1" ht="25.5" customHeight="1">
      <c r="A450" s="12"/>
      <c r="B450" s="19">
        <v>39813</v>
      </c>
      <c r="C450" s="12" t="s">
        <v>1195</v>
      </c>
      <c r="D450" s="12"/>
      <c r="E450" s="11" t="s">
        <v>1190</v>
      </c>
      <c r="F450" s="40" t="s">
        <v>522</v>
      </c>
      <c r="G450" s="12" t="s">
        <v>1191</v>
      </c>
      <c r="H450" s="11" t="str">
        <f>LOOKUP(G450,会计科目!$A$2:$A$349,会计科目!$B$2:$B$349)</f>
        <v>生产成本—辅助生产成本（运输部门）</v>
      </c>
      <c r="I450" s="13"/>
      <c r="J450" s="13">
        <v>2764.2</v>
      </c>
    </row>
    <row r="451" spans="1:10" s="10" customFormat="1" ht="25.5" customHeight="1">
      <c r="A451" s="12"/>
      <c r="B451" s="19">
        <v>39813</v>
      </c>
      <c r="C451" s="12" t="s">
        <v>1195</v>
      </c>
      <c r="D451" s="12"/>
      <c r="E451" s="11" t="s">
        <v>1190</v>
      </c>
      <c r="F451" s="40" t="s">
        <v>522</v>
      </c>
      <c r="G451" s="12" t="s">
        <v>1192</v>
      </c>
      <c r="H451" s="11" t="str">
        <f>LOOKUP(G451,会计科目!$A$2:$A$349,会计科目!$B$2:$B$349)</f>
        <v>生产成本—辅助生产成本（动力车间）</v>
      </c>
      <c r="I451" s="13"/>
      <c r="J451" s="13">
        <v>27930.3</v>
      </c>
    </row>
    <row r="452" spans="1:10" s="10" customFormat="1" ht="25.5" customHeight="1">
      <c r="A452" s="12"/>
      <c r="B452" s="19">
        <v>39813</v>
      </c>
      <c r="C452" s="12" t="s">
        <v>1196</v>
      </c>
      <c r="D452" s="12"/>
      <c r="E452" s="11" t="s">
        <v>1197</v>
      </c>
      <c r="F452" s="40" t="s">
        <v>521</v>
      </c>
      <c r="G452" s="12" t="s">
        <v>1198</v>
      </c>
      <c r="H452" s="11" t="str">
        <f>LOOKUP(G452,会计科目!$A$2:$A$349,会计科目!$B$2:$B$349)</f>
        <v>生产成本—基本生产成本（镀膜机DH—3）</v>
      </c>
      <c r="I452" s="13">
        <v>23590.31</v>
      </c>
      <c r="J452" s="13"/>
    </row>
    <row r="453" spans="1:10" s="10" customFormat="1" ht="25.5" customHeight="1">
      <c r="A453" s="12"/>
      <c r="B453" s="19">
        <v>39813</v>
      </c>
      <c r="C453" s="12" t="s">
        <v>1196</v>
      </c>
      <c r="D453" s="12"/>
      <c r="E453" s="11" t="s">
        <v>1197</v>
      </c>
      <c r="F453" s="40" t="s">
        <v>521</v>
      </c>
      <c r="G453" s="12" t="s">
        <v>1199</v>
      </c>
      <c r="H453" s="11" t="str">
        <f>LOOKUP(G453,会计科目!$A$2:$A$349,会计科目!$B$2:$B$349)</f>
        <v>生产成本—基本生产成本（镀膜机DH—4-1105）</v>
      </c>
      <c r="I453" s="13">
        <v>19792.63</v>
      </c>
      <c r="J453" s="13"/>
    </row>
    <row r="454" spans="1:10" s="10" customFormat="1" ht="25.5" customHeight="1">
      <c r="A454" s="12"/>
      <c r="B454" s="19">
        <v>39813</v>
      </c>
      <c r="C454" s="12" t="s">
        <v>1196</v>
      </c>
      <c r="D454" s="12"/>
      <c r="E454" s="11" t="s">
        <v>1197</v>
      </c>
      <c r="F454" s="40" t="s">
        <v>521</v>
      </c>
      <c r="G454" s="12" t="s">
        <v>1200</v>
      </c>
      <c r="H454" s="11" t="str">
        <f>LOOKUP(G454,会计科目!$A$2:$A$349,会计科目!$B$2:$B$349)</f>
        <v>生产成本—基本生产成本（镀膜机DH—4-1219）</v>
      </c>
      <c r="I454" s="13">
        <v>53614.35</v>
      </c>
      <c r="J454" s="13"/>
    </row>
    <row r="455" spans="1:10" s="10" customFormat="1" ht="25.5" customHeight="1">
      <c r="A455" s="12"/>
      <c r="B455" s="19">
        <v>39813</v>
      </c>
      <c r="C455" s="12" t="s">
        <v>1196</v>
      </c>
      <c r="D455" s="12"/>
      <c r="E455" s="11" t="s">
        <v>1197</v>
      </c>
      <c r="F455" s="40" t="s">
        <v>521</v>
      </c>
      <c r="G455" s="12" t="s">
        <v>1201</v>
      </c>
      <c r="H455" s="11" t="str">
        <f>LOOKUP(G455,会计科目!$A$2:$A$349,会计科目!$B$2:$B$349)</f>
        <v>生产成本—基本生产成本（镀膜机DH—5）</v>
      </c>
      <c r="I455" s="13">
        <v>20224.52</v>
      </c>
      <c r="J455" s="13"/>
    </row>
    <row r="456" spans="1:10" s="10" customFormat="1" ht="25.5" customHeight="1">
      <c r="A456" s="12"/>
      <c r="B456" s="19">
        <v>39813</v>
      </c>
      <c r="C456" s="12" t="s">
        <v>1196</v>
      </c>
      <c r="D456" s="12"/>
      <c r="E456" s="11" t="s">
        <v>1197</v>
      </c>
      <c r="F456" s="40" t="s">
        <v>521</v>
      </c>
      <c r="G456" s="12" t="s">
        <v>1202</v>
      </c>
      <c r="H456" s="11" t="str">
        <f>LOOKUP(G456,会计科目!$A$2:$A$349,会计科目!$B$2:$B$349)</f>
        <v>生产成本—基本生产成本（镀膜机DH—6）</v>
      </c>
      <c r="I456" s="13">
        <v>6091.2</v>
      </c>
      <c r="J456" s="13"/>
    </row>
    <row r="457" spans="1:10" s="10" customFormat="1" ht="25.5" customHeight="1">
      <c r="A457" s="12"/>
      <c r="B457" s="19">
        <v>39813</v>
      </c>
      <c r="C457" s="12" t="s">
        <v>1196</v>
      </c>
      <c r="D457" s="12"/>
      <c r="E457" s="11" t="s">
        <v>1197</v>
      </c>
      <c r="F457" s="40" t="s">
        <v>522</v>
      </c>
      <c r="G457" s="12" t="s">
        <v>1203</v>
      </c>
      <c r="H457" s="11" t="str">
        <f>LOOKUP(G457,会计科目!$A$2:$A$349,会计科目!$B$2:$B$349)</f>
        <v>制造费用</v>
      </c>
      <c r="I457" s="13"/>
      <c r="J457" s="13">
        <v>123313.01</v>
      </c>
    </row>
    <row r="458" spans="1:10" s="10" customFormat="1" ht="25.5" customHeight="1">
      <c r="A458" s="12"/>
      <c r="B458" s="19">
        <v>39813</v>
      </c>
      <c r="C458" s="12" t="s">
        <v>1204</v>
      </c>
      <c r="D458" s="12"/>
      <c r="E458" s="11" t="s">
        <v>1205</v>
      </c>
      <c r="F458" s="40" t="s">
        <v>521</v>
      </c>
      <c r="G458" s="12" t="s">
        <v>1206</v>
      </c>
      <c r="H458" s="11" t="str">
        <f>LOOKUP(G458,会计科目!$A$2:$A$349,会计科目!$B$2:$B$349)</f>
        <v>库存商品—镀膜机（1025 DH-3）</v>
      </c>
      <c r="I458" s="13">
        <v>461733.84</v>
      </c>
      <c r="J458" s="13"/>
    </row>
    <row r="459" spans="1:10" s="10" customFormat="1" ht="25.5" customHeight="1">
      <c r="A459" s="12"/>
      <c r="B459" s="19">
        <v>39813</v>
      </c>
      <c r="C459" s="12" t="s">
        <v>1204</v>
      </c>
      <c r="D459" s="12"/>
      <c r="E459" s="11" t="s">
        <v>1205</v>
      </c>
      <c r="F459" s="40" t="s">
        <v>521</v>
      </c>
      <c r="G459" s="12" t="s">
        <v>1207</v>
      </c>
      <c r="H459" s="11" t="str">
        <f>LOOKUP(G459,会计科目!$A$2:$A$349,会计科目!$B$2:$B$349)</f>
        <v>库存商品—镀膜机（1105 DH-4）</v>
      </c>
      <c r="I459" s="13">
        <v>259448.09</v>
      </c>
      <c r="J459" s="13"/>
    </row>
    <row r="460" spans="1:10" s="10" customFormat="1" ht="25.5" customHeight="1">
      <c r="A460" s="12"/>
      <c r="B460" s="19">
        <v>39813</v>
      </c>
      <c r="C460" s="12" t="s">
        <v>1204</v>
      </c>
      <c r="D460" s="12"/>
      <c r="E460" s="11" t="s">
        <v>1205</v>
      </c>
      <c r="F460" s="40" t="s">
        <v>522</v>
      </c>
      <c r="G460" s="12" t="s">
        <v>1198</v>
      </c>
      <c r="H460" s="11" t="str">
        <f>LOOKUP(G460,会计科目!$A$2:$A$349,会计科目!$B$2:$B$349)</f>
        <v>生产成本—基本生产成本（镀膜机DH—3）</v>
      </c>
      <c r="I460" s="13"/>
      <c r="J460" s="13">
        <v>461733.84</v>
      </c>
    </row>
    <row r="461" spans="1:10" s="10" customFormat="1" ht="25.5" customHeight="1">
      <c r="A461" s="12"/>
      <c r="B461" s="19">
        <v>39813</v>
      </c>
      <c r="C461" s="12" t="s">
        <v>1204</v>
      </c>
      <c r="D461" s="12"/>
      <c r="E461" s="11" t="s">
        <v>1205</v>
      </c>
      <c r="F461" s="40" t="s">
        <v>522</v>
      </c>
      <c r="G461" s="12" t="s">
        <v>1199</v>
      </c>
      <c r="H461" s="11" t="str">
        <f>LOOKUP(G461,会计科目!$A$2:$A$349,会计科目!$B$2:$B$349)</f>
        <v>生产成本—基本生产成本（镀膜机DH—4-1105）</v>
      </c>
      <c r="I461" s="13"/>
      <c r="J461" s="13">
        <v>259448.09</v>
      </c>
    </row>
    <row r="462" spans="1:10" s="10" customFormat="1" ht="25.5" customHeight="1">
      <c r="A462" s="12"/>
      <c r="B462" s="19">
        <v>39813</v>
      </c>
      <c r="C462" s="12" t="s">
        <v>1209</v>
      </c>
      <c r="D462" s="12"/>
      <c r="E462" s="11" t="s">
        <v>1210</v>
      </c>
      <c r="F462" s="40" t="s">
        <v>521</v>
      </c>
      <c r="G462" s="12" t="s">
        <v>1215</v>
      </c>
      <c r="H462" s="11" t="str">
        <f>LOOKUP(G462,会计科目!$A$2:$A$349,会计科目!$B$2:$B$349)</f>
        <v>主营业务成本—镀膜机（DH-3 0815）</v>
      </c>
      <c r="I462" s="13">
        <v>509465.36</v>
      </c>
      <c r="J462" s="13"/>
    </row>
    <row r="463" spans="1:10" s="10" customFormat="1" ht="25.5" customHeight="1">
      <c r="A463" s="12"/>
      <c r="B463" s="19">
        <v>39813</v>
      </c>
      <c r="C463" s="12" t="s">
        <v>1209</v>
      </c>
      <c r="D463" s="12"/>
      <c r="E463" s="11" t="s">
        <v>1210</v>
      </c>
      <c r="F463" s="40" t="s">
        <v>521</v>
      </c>
      <c r="G463" s="12" t="s">
        <v>1217</v>
      </c>
      <c r="H463" s="11" t="str">
        <f>LOOKUP(G463,会计科目!$A$2:$A$349,会计科目!$B$2:$B$349)</f>
        <v>主营业务成本—镀膜机（DH-4 0925）</v>
      </c>
      <c r="I463" s="13">
        <v>337693.14</v>
      </c>
      <c r="J463" s="13"/>
    </row>
    <row r="464" spans="1:10" s="10" customFormat="1" ht="25.5" customHeight="1">
      <c r="A464" s="12"/>
      <c r="B464" s="19">
        <v>39813</v>
      </c>
      <c r="C464" s="12" t="s">
        <v>1209</v>
      </c>
      <c r="D464" s="12"/>
      <c r="E464" s="11" t="s">
        <v>1210</v>
      </c>
      <c r="F464" s="40" t="s">
        <v>521</v>
      </c>
      <c r="G464" s="12" t="s">
        <v>1218</v>
      </c>
      <c r="H464" s="11" t="str">
        <f>LOOKUP(G464,会计科目!$A$2:$A$349,会计科目!$B$2:$B$349)</f>
        <v>主营业务成本—镀膜机（DH-4 1105）</v>
      </c>
      <c r="I464" s="13">
        <v>244603.05</v>
      </c>
      <c r="J464" s="13"/>
    </row>
    <row r="465" spans="1:10" s="10" customFormat="1" ht="25.5" customHeight="1">
      <c r="A465" s="12"/>
      <c r="B465" s="19">
        <v>39813</v>
      </c>
      <c r="C465" s="12" t="s">
        <v>1209</v>
      </c>
      <c r="D465" s="12"/>
      <c r="E465" s="11" t="s">
        <v>1210</v>
      </c>
      <c r="F465" s="40" t="s">
        <v>522</v>
      </c>
      <c r="G465" s="12" t="s">
        <v>1219</v>
      </c>
      <c r="H465" s="11" t="str">
        <f>LOOKUP(G465,会计科目!$A$2:$A$349,会计科目!$B$2:$B$349)</f>
        <v>库存商品—镀膜机（0815 DH-3）</v>
      </c>
      <c r="I465" s="13"/>
      <c r="J465" s="13">
        <v>509465.36</v>
      </c>
    </row>
    <row r="466" spans="1:10" s="10" customFormat="1" ht="25.5" customHeight="1">
      <c r="A466" s="12"/>
      <c r="B466" s="19">
        <v>39813</v>
      </c>
      <c r="C466" s="12" t="s">
        <v>1209</v>
      </c>
      <c r="D466" s="12"/>
      <c r="E466" s="11" t="s">
        <v>1210</v>
      </c>
      <c r="F466" s="40" t="s">
        <v>522</v>
      </c>
      <c r="G466" s="12" t="s">
        <v>1220</v>
      </c>
      <c r="H466" s="11" t="str">
        <f>LOOKUP(G466,会计科目!$A$2:$A$349,会计科目!$B$2:$B$349)</f>
        <v>库存商品—镀膜机（0925 DH-4）</v>
      </c>
      <c r="I466" s="13"/>
      <c r="J466" s="13">
        <v>337693.14</v>
      </c>
    </row>
    <row r="467" spans="1:10" s="10" customFormat="1" ht="25.5" customHeight="1">
      <c r="A467" s="12"/>
      <c r="B467" s="19">
        <v>39813</v>
      </c>
      <c r="C467" s="12" t="s">
        <v>1209</v>
      </c>
      <c r="D467" s="12"/>
      <c r="E467" s="11" t="s">
        <v>1210</v>
      </c>
      <c r="F467" s="40" t="s">
        <v>522</v>
      </c>
      <c r="G467" s="12" t="s">
        <v>1207</v>
      </c>
      <c r="H467" s="11" t="str">
        <f>LOOKUP(G467,会计科目!$A$2:$A$349,会计科目!$B$2:$B$349)</f>
        <v>库存商品—镀膜机（1105 DH-4）</v>
      </c>
      <c r="I467" s="13"/>
      <c r="J467" s="13">
        <v>244603.05</v>
      </c>
    </row>
    <row r="468" spans="1:10" s="10" customFormat="1" ht="25.5" customHeight="1">
      <c r="A468" s="12"/>
      <c r="B468" s="19">
        <v>39813</v>
      </c>
      <c r="C468" s="12" t="s">
        <v>1221</v>
      </c>
      <c r="D468" s="12"/>
      <c r="E468" s="11" t="s">
        <v>1222</v>
      </c>
      <c r="F468" s="40" t="s">
        <v>521</v>
      </c>
      <c r="G468" s="12" t="s">
        <v>1223</v>
      </c>
      <c r="H468" s="11" t="str">
        <f>LOOKUP(G468,会计科目!$A$2:$A$349,会计科目!$B$2:$B$349)</f>
        <v>营业税金及附加—营业税</v>
      </c>
      <c r="I468" s="13">
        <v>2550</v>
      </c>
      <c r="J468" s="13"/>
    </row>
    <row r="469" spans="1:10" s="10" customFormat="1" ht="25.5" customHeight="1">
      <c r="A469" s="12"/>
      <c r="B469" s="19">
        <v>39813</v>
      </c>
      <c r="C469" s="12" t="s">
        <v>1221</v>
      </c>
      <c r="D469" s="12"/>
      <c r="E469" s="11" t="s">
        <v>1222</v>
      </c>
      <c r="F469" s="40" t="s">
        <v>522</v>
      </c>
      <c r="G469" s="12" t="s">
        <v>1224</v>
      </c>
      <c r="H469" s="11" t="str">
        <f>LOOKUP(G469,会计科目!$A$2:$A$349,会计科目!$B$2:$B$349)</f>
        <v>应交税费—营业税</v>
      </c>
      <c r="I469" s="13"/>
      <c r="J469" s="13">
        <v>2550</v>
      </c>
    </row>
    <row r="470" spans="1:10" s="10" customFormat="1" ht="25.5" customHeight="1">
      <c r="A470" s="12"/>
      <c r="B470" s="19">
        <v>39813</v>
      </c>
      <c r="C470" s="12" t="s">
        <v>1225</v>
      </c>
      <c r="D470" s="12"/>
      <c r="E470" s="11" t="s">
        <v>1226</v>
      </c>
      <c r="F470" s="40" t="s">
        <v>521</v>
      </c>
      <c r="G470" s="12" t="s">
        <v>1227</v>
      </c>
      <c r="H470" s="11" t="str">
        <f>LOOKUP(G470,会计科目!$A$2:$A$349,会计科目!$B$2:$B$349)</f>
        <v>营业税金及附加</v>
      </c>
      <c r="I470" s="13">
        <v>9043.94</v>
      </c>
      <c r="J470" s="13"/>
    </row>
    <row r="471" spans="1:10" s="10" customFormat="1" ht="25.5" customHeight="1">
      <c r="A471" s="12"/>
      <c r="B471" s="19">
        <v>39813</v>
      </c>
      <c r="C471" s="12" t="s">
        <v>1225</v>
      </c>
      <c r="D471" s="12"/>
      <c r="E471" s="11" t="s">
        <v>1226</v>
      </c>
      <c r="F471" s="40" t="s">
        <v>522</v>
      </c>
      <c r="G471" s="12" t="s">
        <v>1228</v>
      </c>
      <c r="H471" s="11" t="str">
        <f>LOOKUP(G471,会计科目!$A$2:$A$349,会计科目!$B$2:$B$349)</f>
        <v>应交税费—城市维护建设税</v>
      </c>
      <c r="I471" s="13"/>
      <c r="J471" s="13">
        <v>5755.23</v>
      </c>
    </row>
    <row r="472" spans="1:10" s="10" customFormat="1" ht="25.5" customHeight="1">
      <c r="A472" s="12"/>
      <c r="B472" s="19">
        <v>39813</v>
      </c>
      <c r="C472" s="12" t="s">
        <v>1225</v>
      </c>
      <c r="D472" s="12"/>
      <c r="E472" s="11" t="s">
        <v>1226</v>
      </c>
      <c r="F472" s="40" t="s">
        <v>522</v>
      </c>
      <c r="G472" s="12" t="s">
        <v>1229</v>
      </c>
      <c r="H472" s="11" t="str">
        <f>LOOKUP(G472,会计科目!$A$2:$A$349,会计科目!$B$2:$B$349)</f>
        <v>应交税费—教育费附加</v>
      </c>
      <c r="I472" s="13"/>
      <c r="J472" s="13">
        <v>2466.5300000000002</v>
      </c>
    </row>
    <row r="473" spans="1:10" s="10" customFormat="1" ht="25.5" customHeight="1">
      <c r="A473" s="12"/>
      <c r="B473" s="19">
        <v>39813</v>
      </c>
      <c r="C473" s="12" t="s">
        <v>1225</v>
      </c>
      <c r="D473" s="12"/>
      <c r="E473" s="11" t="s">
        <v>1226</v>
      </c>
      <c r="F473" s="40" t="s">
        <v>522</v>
      </c>
      <c r="G473" s="12" t="s">
        <v>1230</v>
      </c>
      <c r="H473" s="11" t="str">
        <f>LOOKUP(G473,会计科目!$A$2:$A$349,会计科目!$B$2:$B$349)</f>
        <v>应交税费—地方教育费附加</v>
      </c>
      <c r="I473" s="13"/>
      <c r="J473" s="13">
        <v>822.18</v>
      </c>
    </row>
    <row r="474" spans="1:10" s="10" customFormat="1" ht="25.5" customHeight="1">
      <c r="A474" s="12"/>
      <c r="B474" s="19">
        <v>39813</v>
      </c>
      <c r="C474" s="12" t="s">
        <v>1231</v>
      </c>
      <c r="D474" s="12"/>
      <c r="E474" s="11" t="s">
        <v>1232</v>
      </c>
      <c r="F474" s="40" t="s">
        <v>521</v>
      </c>
      <c r="G474" s="12" t="s">
        <v>1233</v>
      </c>
      <c r="H474" s="11" t="str">
        <f>LOOKUP(G474,会计科目!$A$2:$A$349,会计科目!$B$2:$B$349)</f>
        <v>主营业务收入</v>
      </c>
      <c r="I474" s="13">
        <v>2116210</v>
      </c>
      <c r="J474" s="13"/>
    </row>
    <row r="475" spans="1:10" s="10" customFormat="1" ht="25.5" customHeight="1">
      <c r="A475" s="12"/>
      <c r="B475" s="19">
        <v>39813</v>
      </c>
      <c r="C475" s="12" t="s">
        <v>1231</v>
      </c>
      <c r="D475" s="12"/>
      <c r="E475" s="11" t="s">
        <v>1232</v>
      </c>
      <c r="F475" s="40" t="s">
        <v>521</v>
      </c>
      <c r="G475" s="12" t="s">
        <v>1234</v>
      </c>
      <c r="H475" s="11" t="str">
        <f>LOOKUP(G475,会计科目!$A$2:$A$349,会计科目!$B$2:$B$349)</f>
        <v>营业外收入</v>
      </c>
      <c r="I475" s="13">
        <v>152597.56</v>
      </c>
      <c r="J475" s="13"/>
    </row>
    <row r="476" spans="1:10" s="10" customFormat="1" ht="25.5" customHeight="1">
      <c r="A476" s="12"/>
      <c r="B476" s="19">
        <v>39813</v>
      </c>
      <c r="C476" s="12" t="s">
        <v>1231</v>
      </c>
      <c r="D476" s="12"/>
      <c r="E476" s="11" t="s">
        <v>1232</v>
      </c>
      <c r="F476" s="40" t="s">
        <v>521</v>
      </c>
      <c r="G476" s="12" t="s">
        <v>1235</v>
      </c>
      <c r="H476" s="11" t="str">
        <f>LOOKUP(G476,会计科目!$A$2:$A$349,会计科目!$B$2:$B$349)</f>
        <v>投资收益</v>
      </c>
      <c r="I476" s="13">
        <v>91170.62</v>
      </c>
      <c r="J476" s="13"/>
    </row>
    <row r="477" spans="1:10" s="10" customFormat="1" ht="25.5" customHeight="1">
      <c r="A477" s="12"/>
      <c r="B477" s="19">
        <v>39813</v>
      </c>
      <c r="C477" s="12" t="s">
        <v>1231</v>
      </c>
      <c r="D477" s="12"/>
      <c r="E477" s="11" t="s">
        <v>1232</v>
      </c>
      <c r="F477" s="40" t="s">
        <v>521</v>
      </c>
      <c r="G477" s="12" t="s">
        <v>1236</v>
      </c>
      <c r="H477" s="11" t="str">
        <f>LOOKUP(G477,会计科目!$A$2:$A$349,会计科目!$B$2:$B$349)</f>
        <v>其他业务收入</v>
      </c>
      <c r="I477" s="13">
        <v>58015.44</v>
      </c>
      <c r="J477" s="13"/>
    </row>
    <row r="478" spans="1:10" s="10" customFormat="1" ht="25.5" customHeight="1">
      <c r="A478" s="12"/>
      <c r="B478" s="19">
        <v>39813</v>
      </c>
      <c r="C478" s="12" t="s">
        <v>1231</v>
      </c>
      <c r="D478" s="12"/>
      <c r="E478" s="11" t="s">
        <v>1232</v>
      </c>
      <c r="F478" s="40" t="s">
        <v>521</v>
      </c>
      <c r="G478" s="12" t="s">
        <v>1237</v>
      </c>
      <c r="H478" s="11" t="str">
        <f>LOOKUP(G478,会计科目!$A$2:$A$349,会计科目!$B$2:$B$349)</f>
        <v>公允价值变动损益</v>
      </c>
      <c r="I478" s="13">
        <v>55145</v>
      </c>
      <c r="J478" s="13"/>
    </row>
    <row r="479" spans="1:10" s="10" customFormat="1" ht="25.5" customHeight="1">
      <c r="A479" s="12"/>
      <c r="B479" s="19">
        <v>39813</v>
      </c>
      <c r="C479" s="12" t="s">
        <v>1231</v>
      </c>
      <c r="D479" s="12"/>
      <c r="E479" s="11" t="s">
        <v>1232</v>
      </c>
      <c r="F479" s="40" t="s">
        <v>522</v>
      </c>
      <c r="G479" s="12" t="s">
        <v>1238</v>
      </c>
      <c r="H479" s="11" t="str">
        <f>LOOKUP(G479,会计科目!$A$2:$A$349,会计科目!$B$2:$B$349)</f>
        <v>本年利润</v>
      </c>
      <c r="I479" s="13"/>
      <c r="J479" s="13">
        <v>2473138.62</v>
      </c>
    </row>
    <row r="480" spans="1:10" s="10" customFormat="1" ht="25.5" customHeight="1">
      <c r="A480" s="12"/>
      <c r="B480" s="19">
        <v>39813</v>
      </c>
      <c r="C480" s="12" t="s">
        <v>1243</v>
      </c>
      <c r="D480" s="12"/>
      <c r="E480" s="11" t="s">
        <v>1242</v>
      </c>
      <c r="F480" s="40" t="s">
        <v>521</v>
      </c>
      <c r="G480" s="12" t="s">
        <v>1238</v>
      </c>
      <c r="H480" s="11" t="str">
        <f>LOOKUP(G480,会计科目!$A$2:$A$349,会计科目!$B$2:$B$349)</f>
        <v>本年利润</v>
      </c>
      <c r="I480" s="13">
        <v>1943342.38</v>
      </c>
      <c r="J480" s="13"/>
    </row>
    <row r="481" spans="1:10" s="10" customFormat="1" ht="25.5" customHeight="1">
      <c r="A481" s="12"/>
      <c r="B481" s="19">
        <v>39813</v>
      </c>
      <c r="C481" s="12" t="s">
        <v>1243</v>
      </c>
      <c r="D481" s="12"/>
      <c r="E481" s="11" t="s">
        <v>1242</v>
      </c>
      <c r="F481" s="40" t="s">
        <v>522</v>
      </c>
      <c r="G481" s="12" t="s">
        <v>1244</v>
      </c>
      <c r="H481" s="11" t="str">
        <f>LOOKUP(G481,会计科目!$A$2:$A$349,会计科目!$B$2:$B$349)</f>
        <v>主营业务成本</v>
      </c>
      <c r="I481" s="13"/>
      <c r="J481" s="13">
        <v>1663442.57</v>
      </c>
    </row>
    <row r="482" spans="1:10" s="10" customFormat="1" ht="25.5" customHeight="1">
      <c r="A482" s="12"/>
      <c r="B482" s="19">
        <v>39813</v>
      </c>
      <c r="C482" s="12" t="s">
        <v>1243</v>
      </c>
      <c r="D482" s="12"/>
      <c r="E482" s="11" t="s">
        <v>1242</v>
      </c>
      <c r="F482" s="40" t="s">
        <v>522</v>
      </c>
      <c r="G482" s="12" t="s">
        <v>1245</v>
      </c>
      <c r="H482" s="11" t="str">
        <f>LOOKUP(G482,会计科目!$A$2:$A$349,会计科目!$B$2:$B$349)</f>
        <v>管理费用</v>
      </c>
      <c r="I482" s="13"/>
      <c r="J482" s="13">
        <v>201766.44</v>
      </c>
    </row>
    <row r="483" spans="1:10" s="10" customFormat="1" ht="25.5" customHeight="1">
      <c r="A483" s="12"/>
      <c r="B483" s="19">
        <v>39813</v>
      </c>
      <c r="C483" s="12" t="s">
        <v>1243</v>
      </c>
      <c r="D483" s="12"/>
      <c r="E483" s="11" t="s">
        <v>1242</v>
      </c>
      <c r="F483" s="40" t="s">
        <v>522</v>
      </c>
      <c r="G483" s="12" t="s">
        <v>1246</v>
      </c>
      <c r="H483" s="11" t="str">
        <f>LOOKUP(G483,会计科目!$A$2:$A$349,会计科目!$B$2:$B$349)</f>
        <v>销售费用</v>
      </c>
      <c r="I483" s="13"/>
      <c r="J483" s="13">
        <v>14755.11</v>
      </c>
    </row>
    <row r="484" spans="1:10" s="10" customFormat="1" ht="25.5" customHeight="1">
      <c r="A484" s="12"/>
      <c r="B484" s="19">
        <v>39813</v>
      </c>
      <c r="C484" s="12" t="s">
        <v>1243</v>
      </c>
      <c r="D484" s="12"/>
      <c r="E484" s="11" t="s">
        <v>1242</v>
      </c>
      <c r="F484" s="40" t="s">
        <v>522</v>
      </c>
      <c r="G484" s="12" t="s">
        <v>1247</v>
      </c>
      <c r="H484" s="11" t="str">
        <f>LOOKUP(G484,会计科目!$A$2:$A$349,会计科目!$B$2:$B$349)</f>
        <v>财务费用</v>
      </c>
      <c r="I484" s="13"/>
      <c r="J484" s="13">
        <v>12376.9</v>
      </c>
    </row>
    <row r="485" spans="1:10" s="10" customFormat="1" ht="25.5" customHeight="1">
      <c r="A485" s="12"/>
      <c r="B485" s="19">
        <v>39813</v>
      </c>
      <c r="C485" s="12" t="s">
        <v>1243</v>
      </c>
      <c r="D485" s="12"/>
      <c r="E485" s="11" t="s">
        <v>1242</v>
      </c>
      <c r="F485" s="40" t="s">
        <v>522</v>
      </c>
      <c r="G485" s="12" t="s">
        <v>1248</v>
      </c>
      <c r="H485" s="11" t="str">
        <f>LOOKUP(G485,会计科目!$A$2:$A$349,会计科目!$B$2:$B$349)</f>
        <v>资产减值损失</v>
      </c>
      <c r="I485" s="13"/>
      <c r="J485" s="13">
        <v>51001.36</v>
      </c>
    </row>
    <row r="486" spans="1:10" s="10" customFormat="1" ht="25.5" customHeight="1">
      <c r="A486" s="12"/>
      <c r="B486" s="19">
        <v>39813</v>
      </c>
      <c r="C486" s="12" t="s">
        <v>1249</v>
      </c>
      <c r="D486" s="12"/>
      <c r="E486" s="11" t="s">
        <v>1242</v>
      </c>
      <c r="F486" s="40" t="s">
        <v>521</v>
      </c>
      <c r="G486" s="12" t="s">
        <v>1238</v>
      </c>
      <c r="H486" s="11" t="str">
        <f>LOOKUP(G486,会计科目!$A$2:$A$349,会计科目!$B$2:$B$349)</f>
        <v>本年利润</v>
      </c>
      <c r="I486" s="13">
        <v>167359.82</v>
      </c>
      <c r="J486" s="13"/>
    </row>
    <row r="487" spans="1:10" s="10" customFormat="1" ht="25.5" customHeight="1">
      <c r="A487" s="12"/>
      <c r="B487" s="19">
        <v>39813</v>
      </c>
      <c r="C487" s="12" t="s">
        <v>1249</v>
      </c>
      <c r="D487" s="12"/>
      <c r="E487" s="11" t="s">
        <v>1242</v>
      </c>
      <c r="F487" s="40" t="s">
        <v>522</v>
      </c>
      <c r="G487" s="12" t="s">
        <v>1227</v>
      </c>
      <c r="H487" s="11" t="str">
        <f>LOOKUP(G487,会计科目!$A$2:$A$349,会计科目!$B$2:$B$349)</f>
        <v>营业税金及附加</v>
      </c>
      <c r="I487" s="13"/>
      <c r="J487" s="13">
        <v>11593.94</v>
      </c>
    </row>
    <row r="488" spans="1:10" s="10" customFormat="1" ht="25.5" customHeight="1">
      <c r="A488" s="12"/>
      <c r="B488" s="19">
        <v>39813</v>
      </c>
      <c r="C488" s="12" t="s">
        <v>1249</v>
      </c>
      <c r="D488" s="12"/>
      <c r="E488" s="11" t="s">
        <v>1242</v>
      </c>
      <c r="F488" s="40" t="s">
        <v>522</v>
      </c>
      <c r="G488" s="12" t="s">
        <v>1250</v>
      </c>
      <c r="H488" s="11" t="str">
        <f>LOOKUP(G488,会计科目!$A$2:$A$349,会计科目!$B$2:$B$349)</f>
        <v>营业外支出</v>
      </c>
      <c r="I488" s="13"/>
      <c r="J488" s="13">
        <v>148527</v>
      </c>
    </row>
    <row r="489" spans="1:10" s="10" customFormat="1" ht="25.5" customHeight="1">
      <c r="A489" s="12"/>
      <c r="B489" s="19">
        <v>39813</v>
      </c>
      <c r="C489" s="12" t="s">
        <v>1249</v>
      </c>
      <c r="D489" s="12"/>
      <c r="E489" s="11" t="s">
        <v>1242</v>
      </c>
      <c r="F489" s="40" t="s">
        <v>522</v>
      </c>
      <c r="G489" s="12" t="s">
        <v>1251</v>
      </c>
      <c r="H489" s="11" t="str">
        <f>LOOKUP(G489,会计科目!$A$2:$A$349,会计科目!$B$2:$B$349)</f>
        <v>其他业务成本</v>
      </c>
      <c r="I489" s="13"/>
      <c r="J489" s="13">
        <v>7238.88</v>
      </c>
    </row>
    <row r="490" spans="1:10" s="10" customFormat="1" ht="25.5" customHeight="1">
      <c r="A490" s="12"/>
      <c r="B490" s="19">
        <v>39813</v>
      </c>
      <c r="C490" s="12" t="s">
        <v>1252</v>
      </c>
      <c r="D490" s="12"/>
      <c r="E490" s="11" t="s">
        <v>1253</v>
      </c>
      <c r="F490" s="40" t="s">
        <v>521</v>
      </c>
      <c r="G490" s="12" t="s">
        <v>1254</v>
      </c>
      <c r="H490" s="11" t="str">
        <f>LOOKUP(G490,会计科目!$A$2:$A$349,会计科目!$B$2:$B$349)</f>
        <v>以前年度损益调整</v>
      </c>
      <c r="I490" s="13">
        <v>2200</v>
      </c>
      <c r="J490" s="13"/>
    </row>
    <row r="491" spans="1:10" s="10" customFormat="1" ht="25.5" customHeight="1">
      <c r="A491" s="12"/>
      <c r="B491" s="19">
        <v>39813</v>
      </c>
      <c r="C491" s="12" t="s">
        <v>1252</v>
      </c>
      <c r="D491" s="12"/>
      <c r="E491" s="11" t="s">
        <v>1253</v>
      </c>
      <c r="F491" s="40" t="s">
        <v>522</v>
      </c>
      <c r="G491" s="12" t="s">
        <v>1255</v>
      </c>
      <c r="H491" s="11" t="str">
        <f>LOOKUP(G491,会计科目!$A$2:$A$349,会计科目!$B$2:$B$349)</f>
        <v>应交税费—企业所得税</v>
      </c>
      <c r="I491" s="13"/>
      <c r="J491" s="13">
        <v>550</v>
      </c>
    </row>
    <row r="492" spans="1:10" s="10" customFormat="1" ht="25.5" customHeight="1">
      <c r="A492" s="12"/>
      <c r="B492" s="19">
        <v>39813</v>
      </c>
      <c r="C492" s="12" t="s">
        <v>1252</v>
      </c>
      <c r="D492" s="12"/>
      <c r="E492" s="11" t="s">
        <v>1253</v>
      </c>
      <c r="F492" s="40" t="s">
        <v>522</v>
      </c>
      <c r="G492" s="12" t="s">
        <v>1256</v>
      </c>
      <c r="H492" s="11" t="str">
        <f>LOOKUP(G492,会计科目!$A$2:$A$349,会计科目!$B$2:$B$349)</f>
        <v>利润分配—未分配利润</v>
      </c>
      <c r="I492" s="13"/>
      <c r="J492" s="13">
        <v>1650</v>
      </c>
    </row>
    <row r="493" spans="1:10" s="10" customFormat="1" ht="25.5" customHeight="1">
      <c r="A493" s="12"/>
      <c r="B493" s="19">
        <v>39813</v>
      </c>
      <c r="C493" s="12" t="s">
        <v>1257</v>
      </c>
      <c r="D493" s="12"/>
      <c r="E493" s="11" t="s">
        <v>1258</v>
      </c>
      <c r="F493" s="40" t="s">
        <v>521</v>
      </c>
      <c r="G493" s="12" t="s">
        <v>1259</v>
      </c>
      <c r="H493" s="11" t="str">
        <f>LOOKUP(G493,会计科目!$A$2:$A$349,会计科目!$B$2:$B$349)</f>
        <v>所得税费用—当期所得税</v>
      </c>
      <c r="I493" s="13">
        <v>90609.11</v>
      </c>
      <c r="J493" s="13"/>
    </row>
    <row r="494" spans="1:10" s="10" customFormat="1" ht="25.5" customHeight="1">
      <c r="A494" s="12"/>
      <c r="B494" s="19">
        <v>39813</v>
      </c>
      <c r="C494" s="12" t="s">
        <v>1257</v>
      </c>
      <c r="D494" s="12"/>
      <c r="E494" s="11" t="s">
        <v>1258</v>
      </c>
      <c r="F494" s="40" t="s">
        <v>522</v>
      </c>
      <c r="G494" s="12" t="s">
        <v>1255</v>
      </c>
      <c r="H494" s="11" t="str">
        <f>LOOKUP(G494,会计科目!$A$2:$A$349,会计科目!$B$2:$B$349)</f>
        <v>应交税费—企业所得税</v>
      </c>
      <c r="I494" s="13"/>
      <c r="J494" s="13">
        <v>90609.11</v>
      </c>
    </row>
    <row r="495" spans="1:10" s="10" customFormat="1" ht="25.5" customHeight="1">
      <c r="A495" s="12"/>
      <c r="B495" s="19">
        <v>39813</v>
      </c>
      <c r="C495" s="12" t="s">
        <v>1260</v>
      </c>
      <c r="D495" s="12"/>
      <c r="E495" s="11" t="s">
        <v>1261</v>
      </c>
      <c r="F495" s="40" t="s">
        <v>521</v>
      </c>
      <c r="G495" s="12" t="s">
        <v>1238</v>
      </c>
      <c r="H495" s="11" t="str">
        <f>LOOKUP(G495,会计科目!$A$2:$A$349,会计科目!$B$2:$B$349)</f>
        <v>本年利润</v>
      </c>
      <c r="I495" s="13">
        <v>90609.11</v>
      </c>
      <c r="J495" s="13"/>
    </row>
    <row r="496" spans="1:10" s="10" customFormat="1" ht="25.5" customHeight="1">
      <c r="A496" s="12"/>
      <c r="B496" s="19">
        <v>39813</v>
      </c>
      <c r="C496" s="12" t="s">
        <v>1260</v>
      </c>
      <c r="D496" s="12"/>
      <c r="E496" s="11" t="s">
        <v>1261</v>
      </c>
      <c r="F496" s="40" t="s">
        <v>522</v>
      </c>
      <c r="G496" s="12" t="s">
        <v>1259</v>
      </c>
      <c r="H496" s="11" t="str">
        <f>LOOKUP(G496,会计科目!$A$2:$A$349,会计科目!$B$2:$B$349)</f>
        <v>所得税费用—当期所得税</v>
      </c>
      <c r="I496" s="13"/>
      <c r="J496" s="13">
        <v>90609.11</v>
      </c>
    </row>
    <row r="497" spans="1:11" s="10" customFormat="1" ht="25.5" customHeight="1">
      <c r="A497" s="12"/>
      <c r="B497" s="19">
        <v>39813</v>
      </c>
      <c r="C497" s="12" t="s">
        <v>1262</v>
      </c>
      <c r="D497" s="12"/>
      <c r="E497" s="11" t="s">
        <v>1263</v>
      </c>
      <c r="F497" s="40" t="s">
        <v>521</v>
      </c>
      <c r="G497" s="12" t="s">
        <v>1238</v>
      </c>
      <c r="H497" s="11" t="str">
        <f>LOOKUP(G497,会计科目!$A$2:$A$349,会计科目!$B$2:$B$349)</f>
        <v>本年利润</v>
      </c>
      <c r="I497" s="13">
        <v>5126722.0199999996</v>
      </c>
      <c r="J497" s="13"/>
    </row>
    <row r="498" spans="1:11" s="10" customFormat="1" ht="25.5" customHeight="1">
      <c r="A498" s="12"/>
      <c r="B498" s="19">
        <v>39813</v>
      </c>
      <c r="C498" s="12" t="s">
        <v>1262</v>
      </c>
      <c r="D498" s="12"/>
      <c r="E498" s="11" t="s">
        <v>1263</v>
      </c>
      <c r="F498" s="40" t="s">
        <v>522</v>
      </c>
      <c r="G498" s="12" t="s">
        <v>1256</v>
      </c>
      <c r="H498" s="11" t="str">
        <f>LOOKUP(G498,会计科目!$A$2:$A$349,会计科目!$B$2:$B$349)</f>
        <v>利润分配—未分配利润</v>
      </c>
      <c r="I498" s="13"/>
      <c r="J498" s="13">
        <v>5126722.0199999996</v>
      </c>
      <c r="K498" s="17"/>
    </row>
    <row r="499" spans="1:11" s="10" customFormat="1" ht="25.5" customHeight="1">
      <c r="A499" s="12"/>
      <c r="B499" s="19">
        <v>39813</v>
      </c>
      <c r="C499" s="12" t="s">
        <v>1264</v>
      </c>
      <c r="D499" s="12"/>
      <c r="E499" s="11" t="s">
        <v>1272</v>
      </c>
      <c r="F499" s="40" t="s">
        <v>521</v>
      </c>
      <c r="G499" s="12" t="s">
        <v>1268</v>
      </c>
      <c r="H499" s="11" t="str">
        <f>LOOKUP(G499,会计科目!$A$2:$A$349,会计科目!$B$2:$B$349)</f>
        <v>利润分配—提取法定盈余公积</v>
      </c>
      <c r="I499" s="13">
        <v>512672.2</v>
      </c>
      <c r="J499" s="13"/>
    </row>
    <row r="500" spans="1:11" s="10" customFormat="1" ht="25.5" customHeight="1">
      <c r="A500" s="12"/>
      <c r="B500" s="19">
        <v>39813</v>
      </c>
      <c r="C500" s="12" t="s">
        <v>1264</v>
      </c>
      <c r="D500" s="12"/>
      <c r="E500" s="11" t="s">
        <v>1272</v>
      </c>
      <c r="F500" s="40" t="s">
        <v>521</v>
      </c>
      <c r="G500" s="12" t="s">
        <v>1269</v>
      </c>
      <c r="H500" s="11" t="str">
        <f>LOOKUP(G500,会计科目!$A$2:$A$349,会计科目!$B$2:$B$349)</f>
        <v>利润分配—提取任意盈余公积</v>
      </c>
      <c r="I500" s="13">
        <v>256336.1</v>
      </c>
      <c r="J500" s="13"/>
    </row>
    <row r="501" spans="1:11" s="10" customFormat="1" ht="25.5" customHeight="1">
      <c r="A501" s="12"/>
      <c r="B501" s="19">
        <v>39813</v>
      </c>
      <c r="C501" s="12" t="s">
        <v>1264</v>
      </c>
      <c r="D501" s="12"/>
      <c r="E501" s="11" t="s">
        <v>1272</v>
      </c>
      <c r="F501" s="40" t="s">
        <v>522</v>
      </c>
      <c r="G501" s="12" t="s">
        <v>1270</v>
      </c>
      <c r="H501" s="11" t="str">
        <f>LOOKUP(G501,会计科目!$A$2:$A$349,会计科目!$B$2:$B$349)</f>
        <v>盈余公积—法定盈余公积</v>
      </c>
      <c r="I501" s="13"/>
      <c r="J501" s="13">
        <v>512672.2</v>
      </c>
    </row>
    <row r="502" spans="1:11" s="10" customFormat="1" ht="25.5" customHeight="1">
      <c r="A502" s="12"/>
      <c r="B502" s="19">
        <v>39813</v>
      </c>
      <c r="C502" s="12" t="s">
        <v>1264</v>
      </c>
      <c r="D502" s="12"/>
      <c r="E502" s="11" t="s">
        <v>1272</v>
      </c>
      <c r="F502" s="40" t="s">
        <v>522</v>
      </c>
      <c r="G502" s="12" t="s">
        <v>1271</v>
      </c>
      <c r="H502" s="11" t="str">
        <f>LOOKUP(G502,会计科目!$A$2:$A$349,会计科目!$B$2:$B$349)</f>
        <v>盈余公积—任意盈余公积</v>
      </c>
      <c r="I502" s="13"/>
      <c r="J502" s="13">
        <v>256336.1</v>
      </c>
    </row>
    <row r="503" spans="1:11" s="10" customFormat="1" ht="25.5" customHeight="1">
      <c r="A503" s="12"/>
      <c r="B503" s="19">
        <v>39813</v>
      </c>
      <c r="C503" s="12" t="s">
        <v>1273</v>
      </c>
      <c r="D503" s="12"/>
      <c r="E503" s="11" t="s">
        <v>1274</v>
      </c>
      <c r="F503" s="40" t="s">
        <v>521</v>
      </c>
      <c r="G503" s="12" t="s">
        <v>1256</v>
      </c>
      <c r="H503" s="11" t="str">
        <f>LOOKUP(G503,会计科目!$A$2:$A$349,会计科目!$B$2:$B$349)</f>
        <v>利润分配—未分配利润</v>
      </c>
      <c r="I503" s="13">
        <v>1569008.3</v>
      </c>
      <c r="J503" s="13"/>
    </row>
    <row r="504" spans="1:11" s="10" customFormat="1" ht="25.5" customHeight="1">
      <c r="A504" s="12"/>
      <c r="B504" s="19">
        <v>39813</v>
      </c>
      <c r="C504" s="12" t="s">
        <v>1273</v>
      </c>
      <c r="D504" s="12"/>
      <c r="E504" s="11" t="s">
        <v>1274</v>
      </c>
      <c r="F504" s="40" t="s">
        <v>522</v>
      </c>
      <c r="G504" s="12" t="s">
        <v>1268</v>
      </c>
      <c r="H504" s="11" t="str">
        <f>LOOKUP(G504,会计科目!$A$2:$A$349,会计科目!$B$2:$B$349)</f>
        <v>利润分配—提取法定盈余公积</v>
      </c>
      <c r="I504" s="13"/>
      <c r="J504" s="13">
        <v>512672.2</v>
      </c>
    </row>
    <row r="505" spans="1:11" s="10" customFormat="1" ht="25.5" customHeight="1">
      <c r="A505" s="12"/>
      <c r="B505" s="19">
        <v>39813</v>
      </c>
      <c r="C505" s="12" t="s">
        <v>1273</v>
      </c>
      <c r="D505" s="12"/>
      <c r="E505" s="11" t="s">
        <v>1274</v>
      </c>
      <c r="F505" s="40" t="s">
        <v>522</v>
      </c>
      <c r="G505" s="12" t="s">
        <v>1269</v>
      </c>
      <c r="H505" s="11" t="str">
        <f>LOOKUP(G505,会计科目!$A$2:$A$349,会计科目!$B$2:$B$349)</f>
        <v>利润分配—提取任意盈余公积</v>
      </c>
      <c r="I505" s="13"/>
      <c r="J505" s="13">
        <v>256336.1</v>
      </c>
    </row>
    <row r="506" spans="1:11" s="10" customFormat="1" ht="25.5" customHeight="1">
      <c r="A506" s="12"/>
      <c r="B506" s="19">
        <v>39813</v>
      </c>
      <c r="C506" s="12" t="s">
        <v>1273</v>
      </c>
      <c r="D506" s="12"/>
      <c r="E506" s="11" t="s">
        <v>1274</v>
      </c>
      <c r="F506" s="40" t="s">
        <v>522</v>
      </c>
      <c r="G506" s="12" t="s">
        <v>1275</v>
      </c>
      <c r="H506" s="11" t="str">
        <f>LOOKUP(G506,会计科目!$A$2:$A$349,会计科目!$B$2:$B$349)</f>
        <v>利润分配—应付现金股利或利润</v>
      </c>
      <c r="I506" s="13"/>
      <c r="J506" s="13">
        <v>800000</v>
      </c>
    </row>
    <row r="507" spans="1:11" s="10" customFormat="1" ht="25.5" customHeight="1">
      <c r="A507" s="12"/>
      <c r="B507" s="19"/>
      <c r="C507" s="12"/>
      <c r="D507" s="12"/>
      <c r="E507" s="11"/>
      <c r="F507" s="40"/>
      <c r="G507" s="12"/>
      <c r="H507" s="11"/>
      <c r="I507" s="13"/>
      <c r="J507" s="13"/>
    </row>
    <row r="508" spans="1:11" s="9" customFormat="1" ht="14.25">
      <c r="A508" s="8"/>
      <c r="B508" s="20"/>
      <c r="C508" s="8"/>
      <c r="D508" s="8"/>
      <c r="F508" s="14"/>
      <c r="G508" s="8"/>
    </row>
    <row r="509" spans="1:11">
      <c r="I509" s="29">
        <f>SUM(I3:I507)</f>
        <v>36337293.059999987</v>
      </c>
      <c r="J509" s="29">
        <f>SUM(J3:J507)</f>
        <v>36337293.060000017</v>
      </c>
    </row>
    <row r="512" spans="1:11">
      <c r="I512" s="29"/>
      <c r="J512" s="29"/>
    </row>
    <row r="513" spans="10:10">
      <c r="J513" s="29"/>
    </row>
    <row r="514" spans="10:10">
      <c r="J514" s="29"/>
    </row>
  </sheetData>
  <mergeCells count="1">
    <mergeCell ref="A1:I1"/>
  </mergeCells>
  <phoneticPr fontId="1" type="noConversion"/>
  <conditionalFormatting sqref="I320:I507 J3:J507 I3:I318 I151:J176">
    <cfRule type="cellIs" dxfId="3" priority="13" operator="lessThan">
      <formula>0</formula>
    </cfRule>
    <cfRule type="cellIs" dxfId="2" priority="14" operator="lessThan">
      <formula>0</formula>
    </cfRule>
    <cfRule type="cellIs" dxfId="1" priority="15" operator="lessThan">
      <formula>0</formula>
    </cfRule>
  </conditionalFormatting>
  <conditionalFormatting sqref="F3 F5 F7 F9:F11 F13:F14 F16 F18:F507">
    <cfRule type="containsText" dxfId="0" priority="12" operator="containsText" text="借">
      <formula>NOT(ISERROR(SEARCH("借",F3)))</formula>
    </cfRule>
  </conditionalFormatting>
  <dataValidations count="3">
    <dataValidation type="list" allowBlank="1" showInputMessage="1" showErrorMessage="1" sqref="G508">
      <formula1>会计科目!A2:A349</formula1>
    </dataValidation>
    <dataValidation type="list" allowBlank="1" showInputMessage="1" showErrorMessage="1" sqref="F3:F508">
      <formula1>"借,贷"</formula1>
    </dataValidation>
    <dataValidation imeMode="on" allowBlank="1" showInputMessage="1" showErrorMessage="1" sqref="G3"/>
  </dataValidation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6"/>
  <sheetViews>
    <sheetView zoomScale="85" zoomScaleNormal="85" workbookViewId="0">
      <pane xSplit="3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D4" sqref="D4"/>
    </sheetView>
  </sheetViews>
  <sheetFormatPr defaultColWidth="12.5" defaultRowHeight="18" customHeight="1"/>
  <cols>
    <col min="1" max="1" width="9" hidden="1" customWidth="1"/>
    <col min="2" max="2" width="11.625" hidden="1" customWidth="1"/>
    <col min="3" max="3" width="44.875" customWidth="1"/>
    <col min="4" max="4" width="16.25" bestFit="1" customWidth="1"/>
    <col min="5" max="5" width="17.375" bestFit="1" customWidth="1"/>
    <col min="6" max="6" width="17.25" customWidth="1"/>
    <col min="7" max="9" width="16.125" customWidth="1"/>
  </cols>
  <sheetData>
    <row r="1" spans="1:11" ht="37.5" customHeight="1">
      <c r="B1" s="92" t="s">
        <v>1322</v>
      </c>
      <c r="C1" s="92"/>
      <c r="D1" s="92"/>
      <c r="E1" s="92"/>
      <c r="F1" s="92"/>
      <c r="G1" s="92"/>
      <c r="H1" s="92"/>
      <c r="I1" s="92"/>
    </row>
    <row r="2" spans="1:11" ht="18" customHeight="1">
      <c r="A2" s="91" t="s">
        <v>1550</v>
      </c>
      <c r="B2" s="93" t="s">
        <v>514</v>
      </c>
      <c r="C2" s="93" t="s">
        <v>546</v>
      </c>
      <c r="D2" s="93" t="s">
        <v>1310</v>
      </c>
      <c r="E2" s="93"/>
      <c r="F2" s="93" t="s">
        <v>1320</v>
      </c>
      <c r="G2" s="93"/>
      <c r="H2" s="93" t="s">
        <v>1321</v>
      </c>
      <c r="I2" s="93"/>
    </row>
    <row r="3" spans="1:11" ht="18" customHeight="1">
      <c r="A3" s="91"/>
      <c r="B3" s="93"/>
      <c r="C3" s="93"/>
      <c r="D3" s="37" t="s">
        <v>1323</v>
      </c>
      <c r="E3" s="37" t="s">
        <v>1324</v>
      </c>
      <c r="F3" s="37" t="s">
        <v>1323</v>
      </c>
      <c r="G3" s="37" t="s">
        <v>1324</v>
      </c>
      <c r="H3" s="37" t="s">
        <v>1323</v>
      </c>
      <c r="I3" s="37" t="s">
        <v>1324</v>
      </c>
    </row>
    <row r="4" spans="1:11" s="64" customFormat="1" ht="18" customHeight="1">
      <c r="A4" s="64" t="str">
        <f>LEFT(B4,4)</f>
        <v>1001</v>
      </c>
      <c r="B4" s="12" t="s">
        <v>0</v>
      </c>
      <c r="C4" s="11" t="s">
        <v>1</v>
      </c>
      <c r="D4" s="13">
        <v>12680</v>
      </c>
      <c r="E4" s="27"/>
      <c r="F4" s="36">
        <f>SUMIF(记账凭证!$G$3:$G$507,B4,记账凭证!$I$3:$I$507)</f>
        <v>14473.6</v>
      </c>
      <c r="G4" s="36">
        <f>SUMIF(记账凭证!$G$3:$G$507,B4,记账凭证!$J$3:$J$507)</f>
        <v>16283.92</v>
      </c>
      <c r="H4" s="36">
        <f>IF(D4+F4-E4-G4&gt;0,D4+F4-E4-G4,0)</f>
        <v>10869.679999999998</v>
      </c>
      <c r="I4" s="36">
        <f>IF(D4+F4-E4-G4&gt;0,0,ABS(D4+F4-E4-G4))</f>
        <v>0</v>
      </c>
      <c r="K4" s="70"/>
    </row>
    <row r="5" spans="1:11" s="64" customFormat="1" ht="18" customHeight="1">
      <c r="A5" s="64" t="str">
        <f t="shared" ref="A5:A68" si="0">LEFT(B5,4)</f>
        <v>1002</v>
      </c>
      <c r="B5" s="12" t="s">
        <v>517</v>
      </c>
      <c r="C5" s="11" t="s">
        <v>512</v>
      </c>
      <c r="D5" s="13">
        <v>684563.51</v>
      </c>
      <c r="E5" s="27"/>
      <c r="F5" s="36">
        <f>SUMIF(记账凭证!$G$3:$G$507,B5,记账凭证!$I$3:$I$507)</f>
        <v>9500618.9100000001</v>
      </c>
      <c r="G5" s="36">
        <f>SUMIF(记账凭证!$G$3:$G$507,B5,记账凭证!$J$3:$J$507)</f>
        <v>2194933.5299999998</v>
      </c>
      <c r="H5" s="36">
        <f t="shared" ref="H5:H68" si="1">IF(D5+F5-E5-G5&gt;0,D5+F5-E5-G5,0)</f>
        <v>7990248.8900000006</v>
      </c>
      <c r="I5" s="36">
        <f t="shared" ref="I5:I68" si="2">IF(D5+F5-E5-G5&gt;0,0,ABS(D5+F5-E5-G5))</f>
        <v>0</v>
      </c>
      <c r="K5" s="70"/>
    </row>
    <row r="6" spans="1:11" s="64" customFormat="1" ht="18" customHeight="1">
      <c r="A6" s="64" t="str">
        <f t="shared" si="0"/>
        <v>1002</v>
      </c>
      <c r="B6" s="12" t="s">
        <v>516</v>
      </c>
      <c r="C6" s="11" t="s">
        <v>513</v>
      </c>
      <c r="D6" s="13"/>
      <c r="E6" s="27"/>
      <c r="F6" s="36">
        <f>SUMIF(记账凭证!$G$3:$G$507,B6,记账凭证!$I$3:$I$507)</f>
        <v>2000000</v>
      </c>
      <c r="G6" s="36">
        <f>SUMIF(记账凭证!$G$3:$G$507,B6,记账凭证!$J$3:$J$507)</f>
        <v>0</v>
      </c>
      <c r="H6" s="36">
        <f t="shared" si="1"/>
        <v>2000000</v>
      </c>
      <c r="I6" s="36">
        <f t="shared" si="2"/>
        <v>0</v>
      </c>
      <c r="K6" s="70"/>
    </row>
    <row r="7" spans="1:11" s="64" customFormat="1" ht="18" customHeight="1">
      <c r="A7" s="64" t="str">
        <f t="shared" si="0"/>
        <v>1002</v>
      </c>
      <c r="B7" s="12" t="s">
        <v>914</v>
      </c>
      <c r="C7" s="11" t="s">
        <v>913</v>
      </c>
      <c r="D7" s="13"/>
      <c r="E7" s="27"/>
      <c r="F7" s="36">
        <f>SUMIF(记账凭证!$G$3:$G$507,B7,记账凭证!$I$3:$I$507)</f>
        <v>1935</v>
      </c>
      <c r="G7" s="36">
        <f>SUMIF(记账凭证!$G$3:$G$507,B7,记账凭证!$J$3:$J$507)</f>
        <v>0</v>
      </c>
      <c r="H7" s="36">
        <f t="shared" si="1"/>
        <v>1935</v>
      </c>
      <c r="I7" s="36">
        <f t="shared" si="2"/>
        <v>0</v>
      </c>
      <c r="K7" s="70"/>
    </row>
    <row r="8" spans="1:11" s="64" customFormat="1" ht="18" customHeight="1">
      <c r="A8" s="64" t="str">
        <f t="shared" si="0"/>
        <v>1002</v>
      </c>
      <c r="B8" s="12" t="s">
        <v>3</v>
      </c>
      <c r="C8" s="11" t="s">
        <v>1355</v>
      </c>
      <c r="D8" s="13">
        <v>4177.18</v>
      </c>
      <c r="E8" s="27"/>
      <c r="F8" s="36">
        <f>SUMIF(记账凭证!$G$3:$G$507,B8,记账凭证!$I$3:$I$507)</f>
        <v>0</v>
      </c>
      <c r="G8" s="36">
        <f>SUMIF(记账凭证!$G$3:$G$507,B8,记账凭证!$J$3:$J$507)</f>
        <v>0</v>
      </c>
      <c r="H8" s="36">
        <f t="shared" si="1"/>
        <v>4177.18</v>
      </c>
      <c r="I8" s="36">
        <f t="shared" si="2"/>
        <v>0</v>
      </c>
      <c r="K8" s="70"/>
    </row>
    <row r="9" spans="1:11" s="64" customFormat="1" ht="18" customHeight="1">
      <c r="A9" s="64" t="str">
        <f t="shared" si="0"/>
        <v>1012</v>
      </c>
      <c r="B9" s="12" t="s">
        <v>8</v>
      </c>
      <c r="C9" s="11" t="s">
        <v>11</v>
      </c>
      <c r="D9" s="13">
        <v>505000</v>
      </c>
      <c r="E9" s="27"/>
      <c r="F9" s="36">
        <f>SUMIF(记账凭证!$G$3:$G$507,B9,记账凭证!$I$3:$I$507)</f>
        <v>150000</v>
      </c>
      <c r="G9" s="36">
        <f>SUMIF(记账凭证!$G$3:$G$507,B9,记账凭证!$J$3:$J$507)</f>
        <v>650000</v>
      </c>
      <c r="H9" s="36">
        <f t="shared" si="1"/>
        <v>5000</v>
      </c>
      <c r="I9" s="36">
        <f t="shared" si="2"/>
        <v>0</v>
      </c>
      <c r="K9" s="70"/>
    </row>
    <row r="10" spans="1:11" s="64" customFormat="1" ht="18" customHeight="1">
      <c r="A10" s="64" t="str">
        <f t="shared" si="0"/>
        <v>1012</v>
      </c>
      <c r="B10" s="12" t="s">
        <v>1357</v>
      </c>
      <c r="C10" s="11" t="s">
        <v>1358</v>
      </c>
      <c r="D10" s="13">
        <v>100000</v>
      </c>
      <c r="E10" s="27"/>
      <c r="F10" s="36">
        <f>SUMIF(记账凭证!$G$3:$G$507,B10,记账凭证!$I$3:$I$507)</f>
        <v>0</v>
      </c>
      <c r="G10" s="36">
        <f>SUMIF(记账凭证!$G$3:$G$507,B10,记账凭证!$J$3:$J$507)</f>
        <v>0</v>
      </c>
      <c r="H10" s="36">
        <f t="shared" si="1"/>
        <v>100000</v>
      </c>
      <c r="I10" s="36">
        <f t="shared" si="2"/>
        <v>0</v>
      </c>
      <c r="K10" s="70"/>
    </row>
    <row r="11" spans="1:11" s="64" customFormat="1" ht="18" customHeight="1">
      <c r="A11" s="64" t="str">
        <f t="shared" si="0"/>
        <v>1012</v>
      </c>
      <c r="B11" s="12" t="s">
        <v>10</v>
      </c>
      <c r="C11" s="11" t="s">
        <v>13</v>
      </c>
      <c r="D11" s="13">
        <v>105500</v>
      </c>
      <c r="E11" s="27"/>
      <c r="F11" s="36">
        <f>SUMIF(记账凭证!$G$3:$G$507,B11,记账凭证!$I$3:$I$507)</f>
        <v>2000</v>
      </c>
      <c r="G11" s="36">
        <f>SUMIF(记账凭证!$G$3:$G$507,B11,记账凭证!$J$3:$J$507)</f>
        <v>52156</v>
      </c>
      <c r="H11" s="36">
        <f t="shared" si="1"/>
        <v>55344</v>
      </c>
      <c r="I11" s="36">
        <f t="shared" si="2"/>
        <v>0</v>
      </c>
      <c r="K11" s="70"/>
    </row>
    <row r="12" spans="1:11" s="64" customFormat="1" ht="18" customHeight="1">
      <c r="A12" s="64" t="str">
        <f t="shared" si="0"/>
        <v>1101</v>
      </c>
      <c r="B12" s="12" t="s">
        <v>1346</v>
      </c>
      <c r="C12" s="11" t="s">
        <v>20</v>
      </c>
      <c r="D12" s="13">
        <v>140000</v>
      </c>
      <c r="E12" s="27"/>
      <c r="F12" s="36">
        <f>SUMIF(记账凭证!$G$3:$G$507,B12,记账凭证!$I$3:$I$507)</f>
        <v>50000</v>
      </c>
      <c r="G12" s="36">
        <f>SUMIF(记账凭证!$G$3:$G$507,B12,记账凭证!$J$3:$J$507)</f>
        <v>70000</v>
      </c>
      <c r="H12" s="36">
        <f t="shared" si="1"/>
        <v>120000</v>
      </c>
      <c r="I12" s="36">
        <f t="shared" si="2"/>
        <v>0</v>
      </c>
      <c r="K12" s="70"/>
    </row>
    <row r="13" spans="1:11" s="64" customFormat="1" ht="18" customHeight="1">
      <c r="A13" s="64" t="str">
        <f t="shared" si="0"/>
        <v>1101</v>
      </c>
      <c r="B13" s="12" t="s">
        <v>1186</v>
      </c>
      <c r="C13" s="11" t="s">
        <v>1360</v>
      </c>
      <c r="D13" s="13">
        <v>3610.14</v>
      </c>
      <c r="E13" s="27"/>
      <c r="F13" s="36">
        <f>SUMIF(记账凭证!$G$3:$G$507,B13,记账凭证!$I$3:$I$507)</f>
        <v>55145</v>
      </c>
      <c r="G13" s="36">
        <f>SUMIF(记账凭证!$G$3:$G$507,B13,记账凭证!$J$3:$J$507)</f>
        <v>1805.07</v>
      </c>
      <c r="H13" s="36">
        <f t="shared" si="1"/>
        <v>56950.07</v>
      </c>
      <c r="I13" s="36">
        <f t="shared" si="2"/>
        <v>0</v>
      </c>
      <c r="K13" s="70"/>
    </row>
    <row r="14" spans="1:11" s="64" customFormat="1" ht="18" customHeight="1">
      <c r="A14" s="64" t="str">
        <f t="shared" si="0"/>
        <v>1101</v>
      </c>
      <c r="B14" s="12" t="s">
        <v>24</v>
      </c>
      <c r="C14" s="11" t="s">
        <v>26</v>
      </c>
      <c r="D14" s="13">
        <v>580000</v>
      </c>
      <c r="E14" s="27"/>
      <c r="F14" s="36">
        <f>SUMIF(记账凭证!$G$3:$G$507,B14,记账凭证!$I$3:$I$507)</f>
        <v>0</v>
      </c>
      <c r="G14" s="36">
        <f>SUMIF(记账凭证!$G$3:$G$507,B14,记账凭证!$J$3:$J$507)</f>
        <v>580000</v>
      </c>
      <c r="H14" s="36">
        <f t="shared" si="1"/>
        <v>0</v>
      </c>
      <c r="I14" s="36">
        <f t="shared" si="2"/>
        <v>0</v>
      </c>
      <c r="K14" s="70"/>
    </row>
    <row r="15" spans="1:11" s="64" customFormat="1" ht="18" customHeight="1">
      <c r="A15" s="64" t="str">
        <f t="shared" si="0"/>
        <v>1101</v>
      </c>
      <c r="B15" s="12" t="s">
        <v>881</v>
      </c>
      <c r="C15" s="11" t="s">
        <v>1362</v>
      </c>
      <c r="D15" s="13">
        <v>2060.66</v>
      </c>
      <c r="E15" s="27"/>
      <c r="F15" s="36">
        <f>SUMIF(记账凭证!$G$3:$G$507,B15,记账凭证!$I$3:$I$507)</f>
        <v>0</v>
      </c>
      <c r="G15" s="36">
        <f>SUMIF(记账凭证!$G$3:$G$507,B15,记账凭证!$J$3:$J$507)</f>
        <v>2060.66</v>
      </c>
      <c r="H15" s="36">
        <f t="shared" si="1"/>
        <v>0</v>
      </c>
      <c r="I15" s="36">
        <f t="shared" si="2"/>
        <v>0</v>
      </c>
      <c r="K15" s="70"/>
    </row>
    <row r="16" spans="1:11" s="64" customFormat="1" ht="18" customHeight="1">
      <c r="A16" s="64" t="str">
        <f t="shared" si="0"/>
        <v>1121</v>
      </c>
      <c r="B16" s="12" t="s">
        <v>30</v>
      </c>
      <c r="C16" s="11" t="s">
        <v>1363</v>
      </c>
      <c r="D16" s="13">
        <v>90000</v>
      </c>
      <c r="E16" s="27"/>
      <c r="F16" s="36">
        <f>SUMIF(记账凭证!$G$3:$G$507,B16,记账凭证!$I$3:$I$507)</f>
        <v>0</v>
      </c>
      <c r="G16" s="36">
        <f>SUMIF(记账凭证!$G$3:$G$507,B16,记账凭证!$J$3:$J$507)</f>
        <v>90000</v>
      </c>
      <c r="H16" s="36">
        <f t="shared" si="1"/>
        <v>0</v>
      </c>
      <c r="I16" s="36">
        <f t="shared" si="2"/>
        <v>0</v>
      </c>
      <c r="K16" s="70"/>
    </row>
    <row r="17" spans="1:11" s="64" customFormat="1" ht="18" customHeight="1">
      <c r="A17" s="64" t="str">
        <f t="shared" si="0"/>
        <v>1121</v>
      </c>
      <c r="B17" s="12" t="s">
        <v>1364</v>
      </c>
      <c r="C17" s="11" t="s">
        <v>33</v>
      </c>
      <c r="D17" s="13">
        <v>300000</v>
      </c>
      <c r="E17" s="27"/>
      <c r="F17" s="36">
        <f>SUMIF(记账凭证!$G$3:$G$507,B17,记账凭证!$I$3:$I$507)</f>
        <v>0</v>
      </c>
      <c r="G17" s="36">
        <f>SUMIF(记账凭证!$G$3:$G$507,B17,记账凭证!$J$3:$J$507)</f>
        <v>300000</v>
      </c>
      <c r="H17" s="36">
        <f t="shared" si="1"/>
        <v>0</v>
      </c>
      <c r="I17" s="36">
        <f t="shared" si="2"/>
        <v>0</v>
      </c>
      <c r="K17" s="70"/>
    </row>
    <row r="18" spans="1:11" s="64" customFormat="1" ht="18" customHeight="1">
      <c r="A18" s="64" t="str">
        <f t="shared" si="0"/>
        <v>1122</v>
      </c>
      <c r="B18" s="12" t="s">
        <v>36</v>
      </c>
      <c r="C18" s="11" t="s">
        <v>42</v>
      </c>
      <c r="D18" s="13">
        <v>1755</v>
      </c>
      <c r="E18" s="27"/>
      <c r="F18" s="36">
        <f>SUMIF(记账凭证!$G$3:$G$507,B18,记账凭证!$I$3:$I$507)</f>
        <v>0</v>
      </c>
      <c r="G18" s="36">
        <f>SUMIF(记账凭证!$G$3:$G$507,B18,记账凭证!$J$3:$J$507)</f>
        <v>1775</v>
      </c>
      <c r="H18" s="36">
        <f t="shared" si="1"/>
        <v>0</v>
      </c>
      <c r="I18" s="36">
        <f t="shared" si="2"/>
        <v>20</v>
      </c>
      <c r="K18" s="70"/>
    </row>
    <row r="19" spans="1:11" s="64" customFormat="1" ht="18" customHeight="1">
      <c r="A19" s="64" t="str">
        <f t="shared" si="0"/>
        <v>1122</v>
      </c>
      <c r="B19" s="12" t="s">
        <v>1365</v>
      </c>
      <c r="C19" s="11" t="s">
        <v>43</v>
      </c>
      <c r="D19" s="13">
        <v>234000</v>
      </c>
      <c r="E19" s="27"/>
      <c r="F19" s="36">
        <f>SUMIF(记账凭证!$G$3:$G$507,B19,记账凭证!$I$3:$I$507)</f>
        <v>0</v>
      </c>
      <c r="G19" s="36">
        <f>SUMIF(记账凭证!$G$3:$G$507,B19,记账凭证!$J$3:$J$507)</f>
        <v>0</v>
      </c>
      <c r="H19" s="36">
        <f t="shared" si="1"/>
        <v>234000</v>
      </c>
      <c r="I19" s="36">
        <f t="shared" si="2"/>
        <v>0</v>
      </c>
      <c r="K19" s="70"/>
    </row>
    <row r="20" spans="1:11" s="64" customFormat="1" ht="18" customHeight="1">
      <c r="A20" s="64" t="str">
        <f t="shared" si="0"/>
        <v>1122</v>
      </c>
      <c r="B20" s="12" t="s">
        <v>950</v>
      </c>
      <c r="C20" s="11" t="s">
        <v>44</v>
      </c>
      <c r="D20" s="13">
        <v>187200</v>
      </c>
      <c r="E20" s="27"/>
      <c r="F20" s="36">
        <f>SUMIF(记账凭证!$G$3:$G$507,B20,记账凭证!$I$3:$I$507)</f>
        <v>0</v>
      </c>
      <c r="G20" s="36">
        <f>SUMIF(记账凭证!$G$3:$G$507,B20,记账凭证!$J$3:$J$507)</f>
        <v>187200</v>
      </c>
      <c r="H20" s="36">
        <f t="shared" si="1"/>
        <v>0</v>
      </c>
      <c r="I20" s="36">
        <f t="shared" si="2"/>
        <v>0</v>
      </c>
      <c r="K20" s="70"/>
    </row>
    <row r="21" spans="1:11" s="64" customFormat="1" ht="18" customHeight="1">
      <c r="A21" s="64" t="str">
        <f t="shared" si="0"/>
        <v>1122</v>
      </c>
      <c r="B21" s="12" t="s">
        <v>1345</v>
      </c>
      <c r="C21" s="11" t="s">
        <v>45</v>
      </c>
      <c r="D21" s="13">
        <v>2421200</v>
      </c>
      <c r="E21" s="27"/>
      <c r="F21" s="36">
        <f>SUMIF(记账凭证!$G$3:$G$507,B21,记账凭证!$I$3:$I$507)</f>
        <v>0</v>
      </c>
      <c r="G21" s="36">
        <f>SUMIF(记账凭证!$G$3:$G$507,B21,记账凭证!$J$3:$J$507)</f>
        <v>1941200</v>
      </c>
      <c r="H21" s="36">
        <f t="shared" si="1"/>
        <v>480000</v>
      </c>
      <c r="I21" s="36">
        <f t="shared" si="2"/>
        <v>0</v>
      </c>
      <c r="K21" s="70"/>
    </row>
    <row r="22" spans="1:11" s="64" customFormat="1" ht="18" customHeight="1">
      <c r="A22" s="64" t="str">
        <f t="shared" si="0"/>
        <v>1122</v>
      </c>
      <c r="B22" s="12" t="s">
        <v>1366</v>
      </c>
      <c r="C22" s="11" t="s">
        <v>46</v>
      </c>
      <c r="D22" s="13"/>
      <c r="E22" s="27"/>
      <c r="F22" s="36">
        <f>SUMIF(记账凭证!$G$3:$G$507,B22,记账凭证!$I$3:$I$507)</f>
        <v>0</v>
      </c>
      <c r="G22" s="36">
        <f>SUMIF(记账凭证!$G$3:$G$507,B22,记账凭证!$J$3:$J$507)</f>
        <v>0</v>
      </c>
      <c r="H22" s="36">
        <f t="shared" si="1"/>
        <v>0</v>
      </c>
      <c r="I22" s="36">
        <f t="shared" si="2"/>
        <v>0</v>
      </c>
      <c r="K22" s="70"/>
    </row>
    <row r="23" spans="1:11" s="64" customFormat="1" ht="18" customHeight="1">
      <c r="A23" s="64" t="str">
        <f t="shared" si="0"/>
        <v>1122</v>
      </c>
      <c r="B23" s="12" t="s">
        <v>1367</v>
      </c>
      <c r="C23" s="11" t="s">
        <v>47</v>
      </c>
      <c r="D23" s="13"/>
      <c r="E23" s="27"/>
      <c r="F23" s="36">
        <f>SUMIF(记账凭证!$G$3:$G$507,B23,记账凭证!$I$3:$I$507)</f>
        <v>0</v>
      </c>
      <c r="G23" s="36">
        <f>SUMIF(记账凭证!$G$3:$G$507,B23,记账凭证!$J$3:$J$507)</f>
        <v>0</v>
      </c>
      <c r="H23" s="36">
        <f t="shared" si="1"/>
        <v>0</v>
      </c>
      <c r="I23" s="36">
        <f t="shared" si="2"/>
        <v>0</v>
      </c>
      <c r="K23" s="70"/>
    </row>
    <row r="24" spans="1:11" s="64" customFormat="1" ht="18" customHeight="1">
      <c r="A24" s="64" t="str">
        <f t="shared" si="0"/>
        <v>1122</v>
      </c>
      <c r="B24" s="12" t="s">
        <v>1069</v>
      </c>
      <c r="C24" s="11" t="s">
        <v>998</v>
      </c>
      <c r="D24" s="13"/>
      <c r="E24" s="27"/>
      <c r="F24" s="36">
        <f>SUMIF(记账凭证!$G$3:$G$507,B24,记账凭证!$I$3:$I$507)</f>
        <v>0</v>
      </c>
      <c r="G24" s="36">
        <f>SUMIF(记账凭证!$G$3:$G$507,B24,记账凭证!$J$3:$J$507)</f>
        <v>234000</v>
      </c>
      <c r="H24" s="36">
        <f t="shared" si="1"/>
        <v>0</v>
      </c>
      <c r="I24" s="36">
        <f t="shared" si="2"/>
        <v>234000</v>
      </c>
      <c r="K24" s="70"/>
    </row>
    <row r="25" spans="1:11" s="64" customFormat="1" ht="18" customHeight="1">
      <c r="A25" s="64" t="str">
        <f t="shared" si="0"/>
        <v>1122</v>
      </c>
      <c r="B25" s="12" t="s">
        <v>599</v>
      </c>
      <c r="C25" s="11" t="s">
        <v>600</v>
      </c>
      <c r="D25" s="13"/>
      <c r="E25" s="27"/>
      <c r="F25" s="36">
        <f>SUMIF(记账凭证!$G$3:$G$507,B25,记账凭证!$I$3:$I$507)</f>
        <v>459672</v>
      </c>
      <c r="G25" s="36">
        <f>SUMIF(记账凭证!$G$3:$G$507,B25,记账凭证!$J$3:$J$507)</f>
        <v>0</v>
      </c>
      <c r="H25" s="36">
        <f t="shared" si="1"/>
        <v>459672</v>
      </c>
      <c r="I25" s="36">
        <f t="shared" si="2"/>
        <v>0</v>
      </c>
      <c r="K25" s="70"/>
    </row>
    <row r="26" spans="1:11" s="64" customFormat="1" ht="18" customHeight="1">
      <c r="A26" s="64" t="str">
        <f t="shared" si="0"/>
        <v>1122</v>
      </c>
      <c r="B26" s="12" t="s">
        <v>658</v>
      </c>
      <c r="C26" s="11" t="s">
        <v>659</v>
      </c>
      <c r="D26" s="13"/>
      <c r="E26" s="27"/>
      <c r="F26" s="36">
        <f>SUMIF(记账凭证!$G$3:$G$507,B26,记账凭证!$I$3:$I$507)</f>
        <v>491400</v>
      </c>
      <c r="G26" s="36">
        <f>SUMIF(记账凭证!$G$3:$G$507,B26,记账凭证!$J$3:$J$507)</f>
        <v>0</v>
      </c>
      <c r="H26" s="36">
        <f t="shared" si="1"/>
        <v>491400</v>
      </c>
      <c r="I26" s="36">
        <f t="shared" si="2"/>
        <v>0</v>
      </c>
      <c r="K26" s="70"/>
    </row>
    <row r="27" spans="1:11" s="64" customFormat="1" ht="18" customHeight="1">
      <c r="A27" s="64" t="str">
        <f t="shared" si="0"/>
        <v>1122</v>
      </c>
      <c r="B27" s="12" t="s">
        <v>769</v>
      </c>
      <c r="C27" s="11" t="s">
        <v>770</v>
      </c>
      <c r="D27" s="13"/>
      <c r="E27" s="27"/>
      <c r="F27" s="36">
        <f>SUMIF(记账凭证!$G$3:$G$507,B27,记账凭证!$I$3:$I$507)</f>
        <v>753176</v>
      </c>
      <c r="G27" s="36">
        <f>SUMIF(记账凭证!$G$3:$G$507,B27,记账凭证!$J$3:$J$507)</f>
        <v>0</v>
      </c>
      <c r="H27" s="36">
        <f t="shared" si="1"/>
        <v>753176</v>
      </c>
      <c r="I27" s="36">
        <f t="shared" si="2"/>
        <v>0</v>
      </c>
      <c r="K27" s="70"/>
    </row>
    <row r="28" spans="1:11" s="64" customFormat="1" ht="18" customHeight="1">
      <c r="A28" s="64" t="str">
        <f t="shared" si="0"/>
        <v>1123</v>
      </c>
      <c r="B28" s="12" t="s">
        <v>49</v>
      </c>
      <c r="C28" s="11" t="s">
        <v>52</v>
      </c>
      <c r="D28" s="13">
        <v>10000</v>
      </c>
      <c r="E28" s="27"/>
      <c r="F28" s="36">
        <f>SUMIF(记账凭证!$G$3:$G$507,B28,记账凭证!$I$3:$I$507)</f>
        <v>0</v>
      </c>
      <c r="G28" s="36">
        <f>SUMIF(记账凭证!$G$3:$G$507,B28,记账凭证!$J$3:$J$507)</f>
        <v>0</v>
      </c>
      <c r="H28" s="36">
        <f t="shared" si="1"/>
        <v>10000</v>
      </c>
      <c r="I28" s="36">
        <f t="shared" si="2"/>
        <v>0</v>
      </c>
      <c r="K28" s="70"/>
    </row>
    <row r="29" spans="1:11" s="64" customFormat="1" ht="18" customHeight="1">
      <c r="A29" s="64" t="str">
        <f t="shared" si="0"/>
        <v>1123</v>
      </c>
      <c r="B29" s="12" t="s">
        <v>50</v>
      </c>
      <c r="C29" s="11" t="s">
        <v>53</v>
      </c>
      <c r="D29" s="13">
        <v>15600</v>
      </c>
      <c r="E29" s="27"/>
      <c r="F29" s="36">
        <f>SUMIF(记账凭证!$G$3:$G$507,B29,记账凭证!$I$3:$I$507)</f>
        <v>0</v>
      </c>
      <c r="G29" s="36">
        <f>SUMIF(记账凭证!$G$3:$G$507,B29,记账凭证!$J$3:$J$507)</f>
        <v>0</v>
      </c>
      <c r="H29" s="36">
        <f t="shared" si="1"/>
        <v>15600</v>
      </c>
      <c r="I29" s="36">
        <f t="shared" si="2"/>
        <v>0</v>
      </c>
      <c r="K29" s="70"/>
    </row>
    <row r="30" spans="1:11" s="64" customFormat="1" ht="18" customHeight="1">
      <c r="A30" s="64" t="str">
        <f t="shared" si="0"/>
        <v>1123</v>
      </c>
      <c r="B30" s="12" t="s">
        <v>877</v>
      </c>
      <c r="C30" s="11" t="s">
        <v>876</v>
      </c>
      <c r="D30" s="13"/>
      <c r="E30" s="27"/>
      <c r="F30" s="36">
        <f>SUMIF(记账凭证!$G$3:$G$507,B30,记账凭证!$I$3:$I$507)</f>
        <v>6000</v>
      </c>
      <c r="G30" s="36">
        <f>SUMIF(记账凭证!$G$3:$G$507,B30,记账凭证!$J$3:$J$507)</f>
        <v>0</v>
      </c>
      <c r="H30" s="36">
        <f t="shared" si="1"/>
        <v>6000</v>
      </c>
      <c r="I30" s="36">
        <f t="shared" si="2"/>
        <v>0</v>
      </c>
      <c r="K30" s="70"/>
    </row>
    <row r="31" spans="1:11" s="64" customFormat="1" ht="18" customHeight="1">
      <c r="A31" s="64" t="str">
        <f t="shared" si="0"/>
        <v>1131</v>
      </c>
      <c r="B31" s="12" t="s">
        <v>55</v>
      </c>
      <c r="C31" s="11" t="s">
        <v>59</v>
      </c>
      <c r="D31" s="13">
        <v>2000</v>
      </c>
      <c r="E31" s="27"/>
      <c r="F31" s="36">
        <f>SUMIF(记账凭证!$G$3:$G$507,B31,记账凭证!$I$3:$I$507)</f>
        <v>0</v>
      </c>
      <c r="G31" s="36">
        <f>SUMIF(记账凭证!$G$3:$G$507,B31,记账凭证!$J$3:$J$507)</f>
        <v>2000</v>
      </c>
      <c r="H31" s="36">
        <f t="shared" si="1"/>
        <v>0</v>
      </c>
      <c r="I31" s="36">
        <f t="shared" si="2"/>
        <v>0</v>
      </c>
      <c r="K31" s="70"/>
    </row>
    <row r="32" spans="1:11" s="64" customFormat="1" ht="18" customHeight="1">
      <c r="A32" s="64" t="str">
        <f t="shared" si="0"/>
        <v>1131</v>
      </c>
      <c r="B32" s="12" t="s">
        <v>56</v>
      </c>
      <c r="C32" s="11" t="s">
        <v>58</v>
      </c>
      <c r="D32" s="13"/>
      <c r="E32" s="27"/>
      <c r="F32" s="36">
        <f>SUMIF(记账凭证!$G$3:$G$507,B32,记账凭证!$I$3:$I$507)</f>
        <v>2000</v>
      </c>
      <c r="G32" s="36">
        <f>SUMIF(记账凭证!$G$3:$G$507,B32,记账凭证!$J$3:$J$507)</f>
        <v>2000</v>
      </c>
      <c r="H32" s="36">
        <f t="shared" si="1"/>
        <v>0</v>
      </c>
      <c r="I32" s="36">
        <f t="shared" si="2"/>
        <v>0</v>
      </c>
      <c r="K32" s="70"/>
    </row>
    <row r="33" spans="1:11" s="64" customFormat="1" ht="18" customHeight="1">
      <c r="A33" s="64" t="str">
        <f t="shared" si="0"/>
        <v>1132</v>
      </c>
      <c r="B33" s="12" t="s">
        <v>62</v>
      </c>
      <c r="C33" s="11" t="s">
        <v>63</v>
      </c>
      <c r="D33" s="13">
        <v>3000</v>
      </c>
      <c r="E33" s="27"/>
      <c r="F33" s="36">
        <f>SUMIF(记账凭证!$G$3:$G$507,B33,记账凭证!$I$3:$I$507)</f>
        <v>0</v>
      </c>
      <c r="G33" s="36">
        <f>SUMIF(记账凭证!$G$3:$G$507,B33,记账凭证!$J$3:$J$507)</f>
        <v>3000</v>
      </c>
      <c r="H33" s="36">
        <f t="shared" si="1"/>
        <v>0</v>
      </c>
      <c r="I33" s="36">
        <f t="shared" si="2"/>
        <v>0</v>
      </c>
      <c r="K33" s="70"/>
    </row>
    <row r="34" spans="1:11" s="64" customFormat="1" ht="18" customHeight="1">
      <c r="A34" s="64" t="str">
        <f t="shared" si="0"/>
        <v>1221</v>
      </c>
      <c r="B34" s="12" t="s">
        <v>66</v>
      </c>
      <c r="C34" s="11" t="s">
        <v>74</v>
      </c>
      <c r="D34" s="13">
        <v>50000</v>
      </c>
      <c r="E34" s="27"/>
      <c r="F34" s="36">
        <f>SUMIF(记账凭证!$G$3:$G$507,B34,记账凭证!$I$3:$I$507)</f>
        <v>0</v>
      </c>
      <c r="G34" s="36">
        <f>SUMIF(记账凭证!$G$3:$G$507,B34,记账凭证!$J$3:$J$507)</f>
        <v>0</v>
      </c>
      <c r="H34" s="36">
        <f t="shared" si="1"/>
        <v>50000</v>
      </c>
      <c r="I34" s="36">
        <f t="shared" si="2"/>
        <v>0</v>
      </c>
      <c r="K34" s="70"/>
    </row>
    <row r="35" spans="1:11" s="64" customFormat="1" ht="18" customHeight="1">
      <c r="A35" s="64" t="str">
        <f t="shared" si="0"/>
        <v>1221</v>
      </c>
      <c r="B35" s="12" t="s">
        <v>1368</v>
      </c>
      <c r="C35" s="11" t="s">
        <v>75</v>
      </c>
      <c r="D35" s="13">
        <v>20000</v>
      </c>
      <c r="E35" s="27"/>
      <c r="F35" s="36">
        <f>SUMIF(记账凭证!$G$3:$G$507,B35,记账凭证!$I$3:$I$507)</f>
        <v>0</v>
      </c>
      <c r="G35" s="36">
        <f>SUMIF(记账凭证!$G$3:$G$507,B35,记账凭证!$J$3:$J$507)</f>
        <v>0</v>
      </c>
      <c r="H35" s="36">
        <f t="shared" si="1"/>
        <v>20000</v>
      </c>
      <c r="I35" s="36">
        <f t="shared" si="2"/>
        <v>0</v>
      </c>
      <c r="K35" s="70"/>
    </row>
    <row r="36" spans="1:11" s="64" customFormat="1" ht="18" customHeight="1">
      <c r="A36" s="64" t="str">
        <f t="shared" si="0"/>
        <v>1221</v>
      </c>
      <c r="B36" s="12" t="s">
        <v>1369</v>
      </c>
      <c r="C36" s="11" t="s">
        <v>76</v>
      </c>
      <c r="D36" s="13">
        <v>5000</v>
      </c>
      <c r="E36" s="27"/>
      <c r="F36" s="36">
        <f>SUMIF(记账凭证!$G$3:$G$507,B36,记账凭证!$I$3:$I$507)</f>
        <v>0</v>
      </c>
      <c r="G36" s="36">
        <f>SUMIF(记账凭证!$G$3:$G$507,B36,记账凭证!$J$3:$J$507)</f>
        <v>5000</v>
      </c>
      <c r="H36" s="36">
        <f t="shared" si="1"/>
        <v>0</v>
      </c>
      <c r="I36" s="36">
        <f t="shared" si="2"/>
        <v>0</v>
      </c>
      <c r="K36" s="70"/>
    </row>
    <row r="37" spans="1:11" s="64" customFormat="1" ht="18" customHeight="1">
      <c r="A37" s="64" t="str">
        <f t="shared" si="0"/>
        <v>1221</v>
      </c>
      <c r="B37" s="12" t="s">
        <v>1370</v>
      </c>
      <c r="C37" s="11" t="s">
        <v>77</v>
      </c>
      <c r="D37" s="13"/>
      <c r="E37" s="27"/>
      <c r="F37" s="36">
        <f>SUMIF(记账凭证!$G$3:$G$507,B37,记账凭证!$I$3:$I$507)</f>
        <v>3000</v>
      </c>
      <c r="G37" s="36">
        <f>SUMIF(记账凭证!$G$3:$G$507,B37,记账凭证!$J$3:$J$507)</f>
        <v>0</v>
      </c>
      <c r="H37" s="36">
        <f t="shared" si="1"/>
        <v>3000</v>
      </c>
      <c r="I37" s="36">
        <f t="shared" si="2"/>
        <v>0</v>
      </c>
      <c r="K37" s="70"/>
    </row>
    <row r="38" spans="1:11" s="64" customFormat="1" ht="18" customHeight="1">
      <c r="A38" s="64" t="str">
        <f t="shared" si="0"/>
        <v>1221</v>
      </c>
      <c r="B38" s="12" t="s">
        <v>1371</v>
      </c>
      <c r="C38" s="11" t="s">
        <v>78</v>
      </c>
      <c r="D38" s="13"/>
      <c r="E38" s="27"/>
      <c r="F38" s="36">
        <f>SUMIF(记账凭证!$G$3:$G$507,B38,记账凭证!$I$3:$I$507)</f>
        <v>11224.98</v>
      </c>
      <c r="G38" s="36">
        <f>SUMIF(记账凭证!$G$3:$G$507,B38,记账凭证!$J$3:$J$507)</f>
        <v>0</v>
      </c>
      <c r="H38" s="36">
        <f t="shared" si="1"/>
        <v>11224.98</v>
      </c>
      <c r="I38" s="36">
        <f t="shared" si="2"/>
        <v>0</v>
      </c>
      <c r="K38" s="70"/>
    </row>
    <row r="39" spans="1:11" s="64" customFormat="1" ht="18" customHeight="1">
      <c r="A39" s="64" t="str">
        <f t="shared" si="0"/>
        <v>1221</v>
      </c>
      <c r="B39" s="12" t="s">
        <v>1372</v>
      </c>
      <c r="C39" s="11" t="s">
        <v>79</v>
      </c>
      <c r="D39" s="13"/>
      <c r="E39" s="27"/>
      <c r="F39" s="36">
        <f>SUMIF(记账凭证!$G$3:$G$507,B39,记账凭证!$I$3:$I$507)</f>
        <v>0</v>
      </c>
      <c r="G39" s="36">
        <f>SUMIF(记账凭证!$G$3:$G$507,B39,记账凭证!$J$3:$J$507)</f>
        <v>0</v>
      </c>
      <c r="H39" s="36">
        <f t="shared" si="1"/>
        <v>0</v>
      </c>
      <c r="I39" s="36">
        <f t="shared" si="2"/>
        <v>0</v>
      </c>
      <c r="K39" s="70"/>
    </row>
    <row r="40" spans="1:11" s="64" customFormat="1" ht="18" customHeight="1">
      <c r="A40" s="64" t="str">
        <f t="shared" si="0"/>
        <v>1221</v>
      </c>
      <c r="B40" s="12" t="s">
        <v>921</v>
      </c>
      <c r="C40" s="11" t="s">
        <v>80</v>
      </c>
      <c r="D40" s="13"/>
      <c r="E40" s="27"/>
      <c r="F40" s="36">
        <f>SUMIF(记账凭证!$G$3:$G$507,B40,记账凭证!$I$3:$I$507)</f>
        <v>20</v>
      </c>
      <c r="G40" s="36">
        <f>SUMIF(记账凭证!$G$3:$G$507,B40,记账凭证!$J$3:$J$507)</f>
        <v>20</v>
      </c>
      <c r="H40" s="36">
        <f t="shared" si="1"/>
        <v>0</v>
      </c>
      <c r="I40" s="36">
        <f t="shared" si="2"/>
        <v>0</v>
      </c>
      <c r="K40" s="70"/>
    </row>
    <row r="41" spans="1:11" s="64" customFormat="1" ht="18" customHeight="1">
      <c r="A41" s="64" t="str">
        <f t="shared" si="0"/>
        <v>1221</v>
      </c>
      <c r="B41" s="12" t="s">
        <v>1141</v>
      </c>
      <c r="C41" s="11" t="s">
        <v>81</v>
      </c>
      <c r="D41" s="13"/>
      <c r="E41" s="27"/>
      <c r="F41" s="36">
        <f>SUMIF(记账凭证!$G$3:$G$507,B41,记账凭证!$I$3:$I$507)</f>
        <v>49195.12</v>
      </c>
      <c r="G41" s="36">
        <f>SUMIF(记账凭证!$G$3:$G$507,B41,记账凭证!$J$3:$J$507)</f>
        <v>0</v>
      </c>
      <c r="H41" s="36">
        <f t="shared" si="1"/>
        <v>49195.12</v>
      </c>
      <c r="I41" s="36">
        <f t="shared" si="2"/>
        <v>0</v>
      </c>
      <c r="K41" s="70"/>
    </row>
    <row r="42" spans="1:11" s="64" customFormat="1" ht="18" customHeight="1">
      <c r="A42" s="64" t="str">
        <f t="shared" si="0"/>
        <v>1221</v>
      </c>
      <c r="B42" s="12" t="s">
        <v>1373</v>
      </c>
      <c r="C42" s="11" t="s">
        <v>755</v>
      </c>
      <c r="D42" s="13"/>
      <c r="E42" s="27"/>
      <c r="F42" s="36">
        <f>SUMIF(记账凭证!$G$3:$G$507,B42,记账凭证!$I$3:$I$507)</f>
        <v>800</v>
      </c>
      <c r="G42" s="36">
        <f>SUMIF(记账凭证!$G$3:$G$507,B42,记账凭证!$J$3:$J$507)</f>
        <v>0</v>
      </c>
      <c r="H42" s="36">
        <f t="shared" si="1"/>
        <v>800</v>
      </c>
      <c r="I42" s="36">
        <f t="shared" si="2"/>
        <v>0</v>
      </c>
      <c r="K42" s="70"/>
    </row>
    <row r="43" spans="1:11" s="64" customFormat="1" ht="18" customHeight="1">
      <c r="A43" s="64" t="str">
        <f t="shared" si="0"/>
        <v>1231</v>
      </c>
      <c r="B43" s="12" t="s">
        <v>508</v>
      </c>
      <c r="C43" s="11" t="s">
        <v>509</v>
      </c>
      <c r="D43" s="17">
        <v>4000</v>
      </c>
      <c r="E43" s="27"/>
      <c r="F43" s="36">
        <f>SUMIF(记账凭证!$G$3:$G$507,B43,记账凭证!$I$3:$I$507)</f>
        <v>0</v>
      </c>
      <c r="G43" s="36">
        <f>SUMIF(记账凭证!$G$3:$G$507,B43,记账凭证!$J$3:$J$507)</f>
        <v>47684.959999999999</v>
      </c>
      <c r="H43" s="36">
        <f t="shared" si="1"/>
        <v>0</v>
      </c>
      <c r="I43" s="36">
        <f t="shared" si="2"/>
        <v>43684.959999999999</v>
      </c>
      <c r="K43" s="70"/>
    </row>
    <row r="44" spans="1:11" s="64" customFormat="1" ht="18" customHeight="1">
      <c r="A44" s="64" t="str">
        <f t="shared" si="0"/>
        <v>1231</v>
      </c>
      <c r="B44" s="12" t="s">
        <v>1178</v>
      </c>
      <c r="C44" s="11" t="s">
        <v>1562</v>
      </c>
      <c r="D44" s="13"/>
      <c r="E44" s="27"/>
      <c r="F44" s="36">
        <f>SUMIF(记账凭证!$G$3:$G$507,B44,记账凭证!$I$3:$I$507)</f>
        <v>0</v>
      </c>
      <c r="G44" s="36">
        <f>SUMIF(记账凭证!$G$3:$G$507,B44,记账凭证!$J$3:$J$507)</f>
        <v>2684.4</v>
      </c>
      <c r="H44" s="36">
        <f t="shared" si="1"/>
        <v>0</v>
      </c>
      <c r="I44" s="36">
        <f t="shared" si="2"/>
        <v>2684.4</v>
      </c>
      <c r="K44" s="70"/>
    </row>
    <row r="45" spans="1:11" s="64" customFormat="1" ht="18" customHeight="1">
      <c r="A45" s="64" t="str">
        <f t="shared" si="0"/>
        <v>1231</v>
      </c>
      <c r="B45" s="12" t="s">
        <v>1179</v>
      </c>
      <c r="C45" s="11" t="s">
        <v>1176</v>
      </c>
      <c r="D45" s="13"/>
      <c r="E45" s="27"/>
      <c r="F45" s="36">
        <f>SUMIF(记账凭证!$G$3:$G$507,B45,记账凭证!$I$3:$I$507)</f>
        <v>0</v>
      </c>
      <c r="G45" s="36">
        <f>SUMIF(记账凭证!$G$3:$G$507,B45,记账凭证!$J$3:$J$507)</f>
        <v>632</v>
      </c>
      <c r="H45" s="36">
        <f t="shared" si="1"/>
        <v>0</v>
      </c>
      <c r="I45" s="36">
        <f t="shared" si="2"/>
        <v>632</v>
      </c>
      <c r="K45" s="70"/>
    </row>
    <row r="46" spans="1:11" s="64" customFormat="1" ht="18" customHeight="1">
      <c r="A46" s="64" t="str">
        <f t="shared" si="0"/>
        <v>1401</v>
      </c>
      <c r="B46" s="12" t="s">
        <v>86</v>
      </c>
      <c r="C46" s="11" t="s">
        <v>558</v>
      </c>
      <c r="D46" s="13">
        <v>46800</v>
      </c>
      <c r="E46" s="27"/>
      <c r="F46" s="36">
        <f>SUMIF(记账凭证!$G$3:$G$507,B46,记账凭证!$I$3:$I$507)</f>
        <v>0</v>
      </c>
      <c r="G46" s="36">
        <f>SUMIF(记账凭证!$G$3:$G$507,B46,记账凭证!$J$3:$J$507)</f>
        <v>46800</v>
      </c>
      <c r="H46" s="36">
        <f t="shared" si="1"/>
        <v>0</v>
      </c>
      <c r="I46" s="36">
        <f t="shared" si="2"/>
        <v>0</v>
      </c>
      <c r="K46" s="70"/>
    </row>
    <row r="47" spans="1:11" s="64" customFormat="1" ht="18" customHeight="1">
      <c r="A47" s="64" t="str">
        <f t="shared" si="0"/>
        <v>1401</v>
      </c>
      <c r="B47" s="12" t="s">
        <v>1374</v>
      </c>
      <c r="C47" s="11" t="s">
        <v>90</v>
      </c>
      <c r="D47" s="13">
        <v>115128</v>
      </c>
      <c r="E47" s="27"/>
      <c r="F47" s="36">
        <f>SUMIF(记账凭证!$G$3:$G$507,B47,记账凭证!$I$3:$I$507)</f>
        <v>0</v>
      </c>
      <c r="G47" s="36">
        <f>SUMIF(记账凭证!$G$3:$G$507,B47,记账凭证!$J$3:$J$507)</f>
        <v>115128</v>
      </c>
      <c r="H47" s="36">
        <f t="shared" si="1"/>
        <v>0</v>
      </c>
      <c r="I47" s="36">
        <f t="shared" si="2"/>
        <v>0</v>
      </c>
      <c r="K47" s="70"/>
    </row>
    <row r="48" spans="1:11" s="64" customFormat="1" ht="18" customHeight="1">
      <c r="A48" s="64" t="str">
        <f t="shared" si="0"/>
        <v>1401</v>
      </c>
      <c r="B48" s="12" t="s">
        <v>1332</v>
      </c>
      <c r="C48" s="11" t="s">
        <v>732</v>
      </c>
      <c r="D48" s="13"/>
      <c r="E48" s="27"/>
      <c r="F48" s="36">
        <f>SUMIF(记账凭证!$G$3:$G$507,B48,记账凭证!$I$3:$I$507)</f>
        <v>427554.6</v>
      </c>
      <c r="G48" s="36">
        <f>SUMIF(记账凭证!$G$3:$G$507,B48,记账凭证!$J$3:$J$507)</f>
        <v>427554.6</v>
      </c>
      <c r="H48" s="36">
        <f t="shared" si="1"/>
        <v>0</v>
      </c>
      <c r="I48" s="36">
        <f t="shared" si="2"/>
        <v>0</v>
      </c>
      <c r="K48" s="70"/>
    </row>
    <row r="49" spans="1:11" s="64" customFormat="1" ht="18" customHeight="1">
      <c r="A49" s="64" t="str">
        <f t="shared" si="0"/>
        <v>1401</v>
      </c>
      <c r="B49" s="12" t="s">
        <v>1375</v>
      </c>
      <c r="C49" s="11" t="s">
        <v>733</v>
      </c>
      <c r="D49" s="13"/>
      <c r="E49" s="27"/>
      <c r="F49" s="36">
        <f>SUMIF(记账凭证!$G$3:$G$507,B49,记账凭证!$I$3:$I$507)</f>
        <v>162719.15</v>
      </c>
      <c r="G49" s="36">
        <f>SUMIF(记账凭证!$G$3:$G$507,B49,记账凭证!$J$3:$J$507)</f>
        <v>162719.15</v>
      </c>
      <c r="H49" s="36">
        <f t="shared" si="1"/>
        <v>0</v>
      </c>
      <c r="I49" s="36">
        <f t="shared" si="2"/>
        <v>0</v>
      </c>
      <c r="K49" s="70"/>
    </row>
    <row r="50" spans="1:11" s="64" customFormat="1" ht="18" customHeight="1">
      <c r="A50" s="64" t="str">
        <f t="shared" si="0"/>
        <v>1401</v>
      </c>
      <c r="B50" s="12" t="s">
        <v>1376</v>
      </c>
      <c r="C50" s="11" t="s">
        <v>584</v>
      </c>
      <c r="D50" s="13"/>
      <c r="E50" s="27"/>
      <c r="F50" s="36">
        <f>SUMIF(记账凭证!$G$3:$G$507,B50,记账凭证!$I$3:$I$507)</f>
        <v>0</v>
      </c>
      <c r="G50" s="36">
        <f>SUMIF(记账凭证!$G$3:$G$507,B50,记账凭证!$J$3:$J$507)</f>
        <v>0</v>
      </c>
      <c r="H50" s="36">
        <f t="shared" si="1"/>
        <v>0</v>
      </c>
      <c r="I50" s="36">
        <f t="shared" si="2"/>
        <v>0</v>
      </c>
      <c r="K50" s="70"/>
    </row>
    <row r="51" spans="1:11" s="64" customFormat="1" ht="18" customHeight="1">
      <c r="A51" s="64" t="str">
        <f t="shared" si="0"/>
        <v>1401</v>
      </c>
      <c r="B51" s="12" t="s">
        <v>892</v>
      </c>
      <c r="C51" s="11" t="s">
        <v>1314</v>
      </c>
      <c r="D51" s="13">
        <v>140000</v>
      </c>
      <c r="E51" s="27"/>
      <c r="F51" s="36">
        <f>SUMIF(记账凭证!$G$3:$G$507,B51,记账凭证!$I$3:$I$507)</f>
        <v>128632.4</v>
      </c>
      <c r="G51" s="36">
        <f>SUMIF(记账凭证!$G$3:$G$507,B51,记账凭证!$J$3:$J$507)</f>
        <v>128632.4</v>
      </c>
      <c r="H51" s="36">
        <f t="shared" si="1"/>
        <v>140000.00000000003</v>
      </c>
      <c r="I51" s="36">
        <f t="shared" si="2"/>
        <v>0</v>
      </c>
      <c r="K51" s="70"/>
    </row>
    <row r="52" spans="1:11" s="64" customFormat="1" ht="18" customHeight="1">
      <c r="A52" s="64" t="str">
        <f t="shared" si="0"/>
        <v>1401</v>
      </c>
      <c r="B52" s="12" t="s">
        <v>1377</v>
      </c>
      <c r="C52" s="11" t="s">
        <v>740</v>
      </c>
      <c r="D52" s="13"/>
      <c r="E52" s="27"/>
      <c r="F52" s="36">
        <f>SUMIF(记账凭证!$G$3:$G$507,B52,记账凭证!$I$3:$I$507)</f>
        <v>165742.35999999999</v>
      </c>
      <c r="G52" s="36">
        <f>SUMIF(记账凭证!$G$3:$G$507,B52,记账凭证!$J$3:$J$507)</f>
        <v>165742.35999999999</v>
      </c>
      <c r="H52" s="36">
        <f t="shared" si="1"/>
        <v>0</v>
      </c>
      <c r="I52" s="36">
        <f t="shared" si="2"/>
        <v>0</v>
      </c>
      <c r="K52" s="70"/>
    </row>
    <row r="53" spans="1:11" s="64" customFormat="1" ht="18" customHeight="1">
      <c r="A53" s="64" t="str">
        <f t="shared" si="0"/>
        <v>1401</v>
      </c>
      <c r="B53" s="12" t="s">
        <v>1316</v>
      </c>
      <c r="C53" s="11" t="s">
        <v>1315</v>
      </c>
      <c r="D53" s="13"/>
      <c r="E53" s="27"/>
      <c r="F53" s="36">
        <f>SUMIF(记账凭证!$G$3:$G$507,B53,记账凭证!$I$3:$I$507)</f>
        <v>64000</v>
      </c>
      <c r="G53" s="36">
        <f>SUMIF(记账凭证!$G$3:$G$507,B53,记账凭证!$J$3:$J$507)</f>
        <v>64000</v>
      </c>
      <c r="H53" s="36">
        <f t="shared" si="1"/>
        <v>0</v>
      </c>
      <c r="I53" s="36">
        <f t="shared" si="2"/>
        <v>0</v>
      </c>
      <c r="K53" s="70"/>
    </row>
    <row r="54" spans="1:11" s="64" customFormat="1" ht="18" customHeight="1">
      <c r="A54" s="64" t="str">
        <f t="shared" si="0"/>
        <v>1403</v>
      </c>
      <c r="B54" s="12" t="s">
        <v>437</v>
      </c>
      <c r="C54" s="11" t="s">
        <v>439</v>
      </c>
      <c r="D54" s="13">
        <v>187069.4</v>
      </c>
      <c r="E54" s="27"/>
      <c r="F54" s="36">
        <f>SUMIF(记账凭证!$G$3:$G$507,B54,记账凭证!$I$3:$I$507)</f>
        <v>151340</v>
      </c>
      <c r="G54" s="36">
        <f>SUMIF(记账凭证!$G$3:$G$507,B54,记账凭证!$J$3:$J$507)</f>
        <v>113176</v>
      </c>
      <c r="H54" s="36">
        <f t="shared" si="1"/>
        <v>225233.40000000002</v>
      </c>
      <c r="I54" s="36">
        <f t="shared" si="2"/>
        <v>0</v>
      </c>
      <c r="K54" s="70"/>
    </row>
    <row r="55" spans="1:11" s="64" customFormat="1" ht="18" customHeight="1">
      <c r="A55" s="64" t="str">
        <f t="shared" si="0"/>
        <v>1403</v>
      </c>
      <c r="B55" s="12" t="s">
        <v>438</v>
      </c>
      <c r="C55" s="11" t="s">
        <v>530</v>
      </c>
      <c r="D55" s="13">
        <v>88814.5</v>
      </c>
      <c r="E55" s="27"/>
      <c r="F55" s="36">
        <f>SUMIF(记账凭证!$G$3:$G$507,B55,记账凭证!$I$3:$I$507)</f>
        <v>425500</v>
      </c>
      <c r="G55" s="36">
        <f>SUMIF(记账凭证!$G$3:$G$507,B55,记账凭证!$J$3:$J$507)</f>
        <v>46000</v>
      </c>
      <c r="H55" s="36">
        <f t="shared" si="1"/>
        <v>468314.5</v>
      </c>
      <c r="I55" s="36">
        <f t="shared" si="2"/>
        <v>0</v>
      </c>
      <c r="K55" s="70"/>
    </row>
    <row r="56" spans="1:11" s="64" customFormat="1" ht="18" customHeight="1">
      <c r="A56" s="64" t="str">
        <f t="shared" si="0"/>
        <v>1403</v>
      </c>
      <c r="B56" s="12" t="s">
        <v>444</v>
      </c>
      <c r="C56" s="11" t="s">
        <v>443</v>
      </c>
      <c r="D56" s="13">
        <v>49140</v>
      </c>
      <c r="E56" s="27"/>
      <c r="F56" s="36">
        <f>SUMIF(记账凭证!$G$3:$G$507,B56,记账凭证!$I$3:$I$507)</f>
        <v>0</v>
      </c>
      <c r="G56" s="36">
        <f>SUMIF(记账凭证!$G$3:$G$507,B56,记账凭证!$J$3:$J$507)</f>
        <v>33600</v>
      </c>
      <c r="H56" s="36">
        <f t="shared" si="1"/>
        <v>15540</v>
      </c>
      <c r="I56" s="36">
        <f t="shared" si="2"/>
        <v>0</v>
      </c>
      <c r="K56" s="70"/>
    </row>
    <row r="57" spans="1:11" s="64" customFormat="1" ht="18" customHeight="1">
      <c r="A57" s="64" t="str">
        <f t="shared" si="0"/>
        <v>1403</v>
      </c>
      <c r="B57" s="12" t="s">
        <v>445</v>
      </c>
      <c r="C57" s="11" t="s">
        <v>442</v>
      </c>
      <c r="D57" s="13">
        <v>72420</v>
      </c>
      <c r="E57" s="27"/>
      <c r="F57" s="36">
        <f>SUMIF(记账凭证!$G$3:$G$507,B57,记账凭证!$I$3:$I$507)</f>
        <v>357000</v>
      </c>
      <c r="G57" s="36">
        <f>SUMIF(记账凭证!$G$3:$G$507,B57,记账凭证!$J$3:$J$507)</f>
        <v>0</v>
      </c>
      <c r="H57" s="36">
        <f t="shared" si="1"/>
        <v>429420</v>
      </c>
      <c r="I57" s="36">
        <f t="shared" si="2"/>
        <v>0</v>
      </c>
      <c r="K57" s="70"/>
    </row>
    <row r="58" spans="1:11" s="64" customFormat="1" ht="18" customHeight="1">
      <c r="A58" s="64" t="str">
        <f t="shared" si="0"/>
        <v>1403</v>
      </c>
      <c r="B58" s="12" t="s">
        <v>446</v>
      </c>
      <c r="C58" s="11" t="s">
        <v>448</v>
      </c>
      <c r="D58" s="13">
        <v>21850</v>
      </c>
      <c r="E58" s="27"/>
      <c r="F58" s="36">
        <f>SUMIF(记账凭证!$G$3:$G$507,B58,记账凭证!$I$3:$I$507)</f>
        <v>0</v>
      </c>
      <c r="G58" s="36">
        <f>SUMIF(记账凭证!$G$3:$G$507,B58,记账凭证!$J$3:$J$507)</f>
        <v>0</v>
      </c>
      <c r="H58" s="36">
        <f t="shared" si="1"/>
        <v>21850</v>
      </c>
      <c r="I58" s="36">
        <f t="shared" si="2"/>
        <v>0</v>
      </c>
      <c r="K58" s="70"/>
    </row>
    <row r="59" spans="1:11" s="64" customFormat="1" ht="18" customHeight="1">
      <c r="A59" s="64" t="str">
        <f t="shared" si="0"/>
        <v>1403</v>
      </c>
      <c r="B59" s="12" t="s">
        <v>447</v>
      </c>
      <c r="C59" s="11" t="s">
        <v>449</v>
      </c>
      <c r="D59" s="13">
        <v>64050</v>
      </c>
      <c r="E59" s="27"/>
      <c r="F59" s="36">
        <f>SUMIF(记账凭证!$G$3:$G$507,B59,记账凭证!$I$3:$I$507)</f>
        <v>96250</v>
      </c>
      <c r="G59" s="36">
        <f>SUMIF(记账凭证!$G$3:$G$507,B59,记账凭证!$J$3:$J$507)</f>
        <v>0</v>
      </c>
      <c r="H59" s="36">
        <f t="shared" si="1"/>
        <v>160300</v>
      </c>
      <c r="I59" s="36">
        <f t="shared" si="2"/>
        <v>0</v>
      </c>
      <c r="K59" s="70"/>
    </row>
    <row r="60" spans="1:11" s="64" customFormat="1" ht="18" customHeight="1">
      <c r="A60" s="64" t="str">
        <f t="shared" si="0"/>
        <v>1403</v>
      </c>
      <c r="B60" s="12" t="s">
        <v>450</v>
      </c>
      <c r="C60" s="11" t="s">
        <v>451</v>
      </c>
      <c r="D60" s="13">
        <v>30000</v>
      </c>
      <c r="E60" s="27"/>
      <c r="F60" s="36">
        <f>SUMIF(记账凭证!$G$3:$G$507,B60,记账凭证!$I$3:$I$507)</f>
        <v>8100</v>
      </c>
      <c r="G60" s="36">
        <f>SUMIF(记账凭证!$G$3:$G$507,B60,记账凭证!$J$3:$J$507)</f>
        <v>12000</v>
      </c>
      <c r="H60" s="36">
        <f t="shared" si="1"/>
        <v>26100</v>
      </c>
      <c r="I60" s="36">
        <f t="shared" si="2"/>
        <v>0</v>
      </c>
      <c r="K60" s="70"/>
    </row>
    <row r="61" spans="1:11" s="64" customFormat="1" ht="18" customHeight="1">
      <c r="A61" s="64" t="str">
        <f t="shared" si="0"/>
        <v>1403</v>
      </c>
      <c r="B61" s="12" t="s">
        <v>452</v>
      </c>
      <c r="C61" s="11" t="s">
        <v>453</v>
      </c>
      <c r="D61" s="13">
        <v>108000</v>
      </c>
      <c r="E61" s="27"/>
      <c r="F61" s="36">
        <f>SUMIF(记账凭证!$G$3:$G$507,B61,记账凭证!$I$3:$I$507)</f>
        <v>135000</v>
      </c>
      <c r="G61" s="36">
        <f>SUMIF(记账凭证!$G$3:$G$507,B61,记账凭证!$J$3:$J$507)</f>
        <v>54000</v>
      </c>
      <c r="H61" s="36">
        <f t="shared" si="1"/>
        <v>189000</v>
      </c>
      <c r="I61" s="36">
        <f t="shared" si="2"/>
        <v>0</v>
      </c>
      <c r="K61" s="70"/>
    </row>
    <row r="62" spans="1:11" s="64" customFormat="1" ht="18" customHeight="1">
      <c r="A62" s="64" t="str">
        <f t="shared" si="0"/>
        <v>1403</v>
      </c>
      <c r="B62" s="12" t="s">
        <v>455</v>
      </c>
      <c r="C62" s="11" t="s">
        <v>454</v>
      </c>
      <c r="D62" s="13">
        <v>26307.18</v>
      </c>
      <c r="E62" s="27"/>
      <c r="F62" s="36">
        <f>SUMIF(记账凭证!$G$3:$G$507,B62,记账凭证!$I$3:$I$507)</f>
        <v>98064</v>
      </c>
      <c r="G62" s="36">
        <f>SUMIF(记账凭证!$G$3:$G$507,B62,记账凭证!$J$3:$J$507)</f>
        <v>1716.12</v>
      </c>
      <c r="H62" s="36">
        <f t="shared" si="1"/>
        <v>122655.06</v>
      </c>
      <c r="I62" s="36">
        <f t="shared" si="2"/>
        <v>0</v>
      </c>
      <c r="K62" s="70"/>
    </row>
    <row r="63" spans="1:11" s="64" customFormat="1" ht="18" customHeight="1">
      <c r="A63" s="64" t="str">
        <f t="shared" si="0"/>
        <v>1403</v>
      </c>
      <c r="B63" s="12" t="s">
        <v>1342</v>
      </c>
      <c r="C63" s="11" t="s">
        <v>557</v>
      </c>
      <c r="D63" s="13"/>
      <c r="E63" s="27"/>
      <c r="F63" s="36">
        <f>SUMIF(记账凭证!$G$3:$G$507,B63,记账凭证!$I$3:$I$507)</f>
        <v>41000</v>
      </c>
      <c r="G63" s="36">
        <f>SUMIF(记账凭证!$G$3:$G$507,B63,记账凭证!$J$3:$J$507)</f>
        <v>16400</v>
      </c>
      <c r="H63" s="36">
        <f t="shared" si="1"/>
        <v>24600</v>
      </c>
      <c r="I63" s="36">
        <f t="shared" si="2"/>
        <v>0</v>
      </c>
      <c r="K63" s="70"/>
    </row>
    <row r="64" spans="1:11" s="64" customFormat="1" ht="18" customHeight="1">
      <c r="A64" s="64" t="str">
        <f t="shared" si="0"/>
        <v>1403</v>
      </c>
      <c r="B64" s="12" t="s">
        <v>623</v>
      </c>
      <c r="C64" s="11" t="s">
        <v>624</v>
      </c>
      <c r="D64" s="13"/>
      <c r="E64" s="27"/>
      <c r="F64" s="36">
        <f>SUMIF(记账凭证!$G$3:$G$507,B64,记账凭证!$I$3:$I$507)</f>
        <v>80000</v>
      </c>
      <c r="G64" s="36">
        <f>SUMIF(记账凭证!$G$3:$G$507,B64,记账凭证!$J$3:$J$507)</f>
        <v>0</v>
      </c>
      <c r="H64" s="36">
        <f t="shared" si="1"/>
        <v>80000</v>
      </c>
      <c r="I64" s="36">
        <f t="shared" si="2"/>
        <v>0</v>
      </c>
      <c r="K64" s="70"/>
    </row>
    <row r="65" spans="1:11" s="64" customFormat="1" ht="18" customHeight="1">
      <c r="A65" s="64" t="str">
        <f t="shared" si="0"/>
        <v>1404</v>
      </c>
      <c r="B65" s="12" t="s">
        <v>481</v>
      </c>
      <c r="C65" s="11" t="s">
        <v>483</v>
      </c>
      <c r="D65" s="13"/>
      <c r="E65" s="27">
        <v>15274.4</v>
      </c>
      <c r="F65" s="36">
        <f>SUMIF(记账凭证!$G$3:$G$507,B65,记账凭证!$I$3:$I$507)</f>
        <v>11091.22</v>
      </c>
      <c r="G65" s="36">
        <f>SUMIF(记账凭证!$G$3:$G$507,B65,记账凭证!$J$3:$J$507)</f>
        <v>0</v>
      </c>
      <c r="H65" s="36">
        <f t="shared" si="1"/>
        <v>0</v>
      </c>
      <c r="I65" s="36">
        <f t="shared" si="2"/>
        <v>4183.18</v>
      </c>
      <c r="K65" s="70"/>
    </row>
    <row r="66" spans="1:11" s="64" customFormat="1" ht="18" customHeight="1">
      <c r="A66" s="64" t="str">
        <f t="shared" si="0"/>
        <v>1404</v>
      </c>
      <c r="B66" s="12" t="s">
        <v>482</v>
      </c>
      <c r="C66" s="11" t="s">
        <v>484</v>
      </c>
      <c r="D66" s="13"/>
      <c r="E66" s="27">
        <v>10861.5</v>
      </c>
      <c r="F66" s="36">
        <f>SUMIF(记账凭证!$G$3:$G$507,B66,记账凭证!$I$3:$I$507)</f>
        <v>2841.2</v>
      </c>
      <c r="G66" s="36">
        <f>SUMIF(记账凭证!$G$3:$G$507,B66,记账凭证!$J$3:$J$507)</f>
        <v>0</v>
      </c>
      <c r="H66" s="36">
        <f t="shared" si="1"/>
        <v>0</v>
      </c>
      <c r="I66" s="36">
        <f t="shared" si="2"/>
        <v>8020.3</v>
      </c>
      <c r="K66" s="70"/>
    </row>
    <row r="67" spans="1:11" s="64" customFormat="1" ht="18" customHeight="1">
      <c r="A67" s="64" t="str">
        <f t="shared" si="0"/>
        <v>1404</v>
      </c>
      <c r="B67" s="12" t="s">
        <v>487</v>
      </c>
      <c r="C67" s="11" t="s">
        <v>489</v>
      </c>
      <c r="D67" s="13"/>
      <c r="E67" s="27">
        <v>11146.37</v>
      </c>
      <c r="F67" s="36">
        <f>SUMIF(记账凭证!$G$3:$G$507,B67,记账凭证!$I$3:$I$507)</f>
        <v>7620.48</v>
      </c>
      <c r="G67" s="36">
        <f>SUMIF(记账凭证!$G$3:$G$507,B67,记账凭证!$J$3:$J$507)</f>
        <v>0</v>
      </c>
      <c r="H67" s="36">
        <f t="shared" si="1"/>
        <v>0</v>
      </c>
      <c r="I67" s="36">
        <f t="shared" si="2"/>
        <v>3525.8900000000012</v>
      </c>
      <c r="K67" s="70"/>
    </row>
    <row r="68" spans="1:11" s="64" customFormat="1" ht="18" customHeight="1">
      <c r="A68" s="64" t="str">
        <f t="shared" si="0"/>
        <v>1404</v>
      </c>
      <c r="B68" s="12" t="s">
        <v>488</v>
      </c>
      <c r="C68" s="11" t="s">
        <v>490</v>
      </c>
      <c r="D68" s="13"/>
      <c r="E68" s="27">
        <v>9460.16</v>
      </c>
      <c r="F68" s="36">
        <f>SUMIF(记账凭证!$G$3:$G$507,B68,记账凭证!$I$3:$I$507)</f>
        <v>0</v>
      </c>
      <c r="G68" s="36">
        <f>SUMIF(记账凭证!$G$3:$G$507,B68,记账凭证!$J$3:$J$507)</f>
        <v>191257.64</v>
      </c>
      <c r="H68" s="36">
        <f t="shared" si="1"/>
        <v>0</v>
      </c>
      <c r="I68" s="36">
        <f t="shared" si="2"/>
        <v>200717.80000000002</v>
      </c>
      <c r="K68" s="70"/>
    </row>
    <row r="69" spans="1:11" s="64" customFormat="1" ht="18" customHeight="1">
      <c r="A69" s="64" t="str">
        <f t="shared" ref="A69:A132" si="3">LEFT(B69,4)</f>
        <v>1404</v>
      </c>
      <c r="B69" s="12" t="s">
        <v>496</v>
      </c>
      <c r="C69" s="11" t="s">
        <v>1378</v>
      </c>
      <c r="D69" s="13">
        <v>574.89</v>
      </c>
      <c r="E69" s="27"/>
      <c r="F69" s="36">
        <f>SUMIF(记账凭证!$G$3:$G$507,B69,记账凭证!$I$3:$I$507)</f>
        <v>0</v>
      </c>
      <c r="G69" s="36">
        <f>SUMIF(记账凭证!$G$3:$G$507,B69,记账凭证!$J$3:$J$507)</f>
        <v>0</v>
      </c>
      <c r="H69" s="36">
        <f t="shared" ref="H69:H132" si="4">IF(D69+F69-E69-G69&gt;0,D69+F69-E69-G69,0)</f>
        <v>574.89</v>
      </c>
      <c r="I69" s="36">
        <f t="shared" ref="I69:I132" si="5">IF(D69+F69-E69-G69&gt;0,0,ABS(D69+F69-E69-G69))</f>
        <v>0</v>
      </c>
      <c r="K69" s="70"/>
    </row>
    <row r="70" spans="1:11" s="64" customFormat="1" ht="18" customHeight="1">
      <c r="A70" s="64" t="str">
        <f t="shared" si="3"/>
        <v>1404</v>
      </c>
      <c r="B70" s="12" t="s">
        <v>1126</v>
      </c>
      <c r="C70" s="11" t="s">
        <v>1379</v>
      </c>
      <c r="D70" s="13"/>
      <c r="E70" s="27">
        <v>3357.68</v>
      </c>
      <c r="F70" s="36">
        <f>SUMIF(记账凭证!$G$3:$G$507,B70,记账凭证!$I$3:$I$507)</f>
        <v>9284</v>
      </c>
      <c r="G70" s="36">
        <f>SUMIF(记账凭证!$G$3:$G$507,B70,记账凭证!$J$3:$J$507)</f>
        <v>362.95</v>
      </c>
      <c r="H70" s="36">
        <f t="shared" si="4"/>
        <v>5563.37</v>
      </c>
      <c r="I70" s="36">
        <f t="shared" si="5"/>
        <v>0</v>
      </c>
      <c r="K70" s="70"/>
    </row>
    <row r="71" spans="1:11" s="64" customFormat="1" ht="18" customHeight="1">
      <c r="A71" s="64" t="str">
        <f t="shared" si="3"/>
        <v>1404</v>
      </c>
      <c r="B71" s="12" t="s">
        <v>1122</v>
      </c>
      <c r="C71" s="11" t="s">
        <v>1380</v>
      </c>
      <c r="D71" s="13"/>
      <c r="E71" s="27">
        <v>3000</v>
      </c>
      <c r="F71" s="36">
        <f>SUMIF(记账凭证!$G$3:$G$507,B71,记账凭证!$I$3:$I$507)</f>
        <v>1210.8</v>
      </c>
      <c r="G71" s="36">
        <f>SUMIF(记账凭证!$G$3:$G$507,B71,记账凭证!$J$3:$J$507)</f>
        <v>27</v>
      </c>
      <c r="H71" s="36">
        <f t="shared" si="4"/>
        <v>0</v>
      </c>
      <c r="I71" s="36">
        <f t="shared" si="5"/>
        <v>1816.2</v>
      </c>
      <c r="K71" s="70"/>
    </row>
    <row r="72" spans="1:11" s="64" customFormat="1" ht="18" customHeight="1">
      <c r="A72" s="64" t="str">
        <f t="shared" si="3"/>
        <v>1404</v>
      </c>
      <c r="B72" s="12" t="s">
        <v>897</v>
      </c>
      <c r="C72" s="11" t="s">
        <v>1381</v>
      </c>
      <c r="D72" s="13">
        <v>1200</v>
      </c>
      <c r="E72" s="27"/>
      <c r="F72" s="36">
        <f>SUMIF(记账凭证!$G$3:$G$507,B72,记账凭证!$I$3:$I$507)</f>
        <v>1150.2</v>
      </c>
      <c r="G72" s="36">
        <f>SUMIF(记账凭证!$G$3:$G$507,B72,记账凭证!$J$3:$J$507)</f>
        <v>6367.6</v>
      </c>
      <c r="H72" s="36">
        <f t="shared" si="4"/>
        <v>0</v>
      </c>
      <c r="I72" s="36">
        <f t="shared" si="5"/>
        <v>4017.4000000000005</v>
      </c>
      <c r="K72" s="70"/>
    </row>
    <row r="73" spans="1:11" s="64" customFormat="1" ht="18" customHeight="1">
      <c r="A73" s="64" t="str">
        <f t="shared" si="3"/>
        <v>1404</v>
      </c>
      <c r="B73" s="12" t="s">
        <v>1128</v>
      </c>
      <c r="C73" s="11" t="s">
        <v>1382</v>
      </c>
      <c r="D73" s="13"/>
      <c r="E73" s="27">
        <v>2296.5100000000002</v>
      </c>
      <c r="F73" s="36">
        <f>SUMIF(记账凭证!$G$3:$G$507,B73,记账凭证!$I$3:$I$507)</f>
        <v>501.79</v>
      </c>
      <c r="G73" s="36">
        <f>SUMIF(记账凭证!$G$3:$G$507,B73,记账凭证!$J$3:$J$507)</f>
        <v>34064</v>
      </c>
      <c r="H73" s="36">
        <f t="shared" si="4"/>
        <v>0</v>
      </c>
      <c r="I73" s="36">
        <f t="shared" si="5"/>
        <v>35858.720000000001</v>
      </c>
      <c r="K73" s="70"/>
    </row>
    <row r="74" spans="1:11" s="64" customFormat="1" ht="18" customHeight="1">
      <c r="A74" s="64" t="str">
        <f t="shared" si="3"/>
        <v>1404</v>
      </c>
      <c r="B74" s="12" t="s">
        <v>1113</v>
      </c>
      <c r="C74" s="11" t="s">
        <v>502</v>
      </c>
      <c r="D74" s="13">
        <v>170.32</v>
      </c>
      <c r="E74" s="27"/>
      <c r="F74" s="36">
        <f>SUMIF(记账凭证!$G$3:$G$507,B74,记账凭证!$I$3:$I$507)</f>
        <v>0</v>
      </c>
      <c r="G74" s="36">
        <f>SUMIF(记账凭证!$G$3:$G$507,B74,记账凭证!$J$3:$J$507)</f>
        <v>43.42</v>
      </c>
      <c r="H74" s="36">
        <f t="shared" si="4"/>
        <v>126.89999999999999</v>
      </c>
      <c r="I74" s="36">
        <f t="shared" si="5"/>
        <v>0</v>
      </c>
      <c r="K74" s="70"/>
    </row>
    <row r="75" spans="1:11" s="64" customFormat="1" ht="18" customHeight="1">
      <c r="A75" s="64" t="str">
        <f t="shared" si="3"/>
        <v>1404</v>
      </c>
      <c r="B75" s="12" t="s">
        <v>1131</v>
      </c>
      <c r="C75" s="11" t="s">
        <v>503</v>
      </c>
      <c r="D75" s="13"/>
      <c r="E75" s="27"/>
      <c r="F75" s="36">
        <f>SUMIF(记账凭证!$G$3:$G$507,B75,记账凭证!$I$3:$I$507)</f>
        <v>5800</v>
      </c>
      <c r="G75" s="36">
        <f>SUMIF(记账凭证!$G$3:$G$507,B75,记账凭证!$J$3:$J$507)</f>
        <v>2320.6</v>
      </c>
      <c r="H75" s="36">
        <f t="shared" si="4"/>
        <v>3479.4</v>
      </c>
      <c r="I75" s="36">
        <f t="shared" si="5"/>
        <v>0</v>
      </c>
      <c r="K75" s="70"/>
    </row>
    <row r="76" spans="1:11" s="64" customFormat="1" ht="18" customHeight="1">
      <c r="A76" s="64" t="str">
        <f t="shared" si="3"/>
        <v>1404</v>
      </c>
      <c r="B76" s="12" t="s">
        <v>559</v>
      </c>
      <c r="C76" s="11" t="s">
        <v>504</v>
      </c>
      <c r="D76" s="13"/>
      <c r="E76" s="27"/>
      <c r="F76" s="36">
        <f>SUMIF(记账凭证!$G$3:$G$507,B76,记账凭证!$I$3:$I$507)</f>
        <v>0</v>
      </c>
      <c r="G76" s="36">
        <f>SUMIF(记账凭证!$G$3:$G$507,B76,记账凭证!$J$3:$J$507)</f>
        <v>1700</v>
      </c>
      <c r="H76" s="36">
        <f t="shared" si="4"/>
        <v>0</v>
      </c>
      <c r="I76" s="36">
        <f t="shared" si="5"/>
        <v>1700</v>
      </c>
      <c r="K76" s="70"/>
    </row>
    <row r="77" spans="1:11" s="64" customFormat="1" ht="18" customHeight="1">
      <c r="A77" s="64" t="str">
        <f t="shared" si="3"/>
        <v>1405</v>
      </c>
      <c r="B77" s="12" t="s">
        <v>471</v>
      </c>
      <c r="C77" s="11" t="s">
        <v>473</v>
      </c>
      <c r="D77" s="13">
        <v>509465.36</v>
      </c>
      <c r="E77" s="27"/>
      <c r="F77" s="36">
        <f>SUMIF(记账凭证!$G$3:$G$507,B77,记账凭证!$I$3:$I$507)</f>
        <v>0</v>
      </c>
      <c r="G77" s="36">
        <f>SUMIF(记账凭证!$G$3:$G$507,B77,记账凭证!$J$3:$J$507)</f>
        <v>509465.36</v>
      </c>
      <c r="H77" s="36">
        <f t="shared" si="4"/>
        <v>0</v>
      </c>
      <c r="I77" s="36">
        <f t="shared" si="5"/>
        <v>0</v>
      </c>
      <c r="K77" s="70"/>
    </row>
    <row r="78" spans="1:11" s="64" customFormat="1" ht="18" customHeight="1">
      <c r="A78" s="64" t="str">
        <f t="shared" si="3"/>
        <v>1405</v>
      </c>
      <c r="B78" s="12" t="s">
        <v>472</v>
      </c>
      <c r="C78" s="11" t="s">
        <v>474</v>
      </c>
      <c r="D78" s="13">
        <v>337693.14</v>
      </c>
      <c r="E78" s="27"/>
      <c r="F78" s="36">
        <f>SUMIF(记账凭证!$G$3:$G$507,B78,记账凭证!$I$3:$I$507)</f>
        <v>0</v>
      </c>
      <c r="G78" s="36">
        <f>SUMIF(记账凭证!$G$3:$G$507,B78,记账凭证!$J$3:$J$507)</f>
        <v>337693.14</v>
      </c>
      <c r="H78" s="36">
        <f t="shared" si="4"/>
        <v>0</v>
      </c>
      <c r="I78" s="36">
        <f t="shared" si="5"/>
        <v>0</v>
      </c>
      <c r="K78" s="70"/>
    </row>
    <row r="79" spans="1:11" s="64" customFormat="1" ht="18" customHeight="1">
      <c r="A79" s="64" t="str">
        <f t="shared" si="3"/>
        <v>1405</v>
      </c>
      <c r="B79" s="12" t="s">
        <v>931</v>
      </c>
      <c r="C79" s="11" t="s">
        <v>930</v>
      </c>
      <c r="D79" s="13"/>
      <c r="E79" s="27"/>
      <c r="F79" s="36">
        <f>SUMIF(记账凭证!$G$3:$G$507,B79,记账凭证!$I$3:$I$507)</f>
        <v>472603.05</v>
      </c>
      <c r="G79" s="36">
        <f>SUMIF(记账凭证!$G$3:$G$507,B79,记账凭证!$J$3:$J$507)</f>
        <v>472603.05</v>
      </c>
      <c r="H79" s="36">
        <f t="shared" si="4"/>
        <v>0</v>
      </c>
      <c r="I79" s="36">
        <f t="shared" si="5"/>
        <v>0</v>
      </c>
      <c r="K79" s="70"/>
    </row>
    <row r="80" spans="1:11" s="64" customFormat="1" ht="18" customHeight="1">
      <c r="A80" s="64" t="str">
        <f t="shared" si="3"/>
        <v>1405</v>
      </c>
      <c r="B80" s="12" t="s">
        <v>1206</v>
      </c>
      <c r="C80" s="11" t="s">
        <v>1208</v>
      </c>
      <c r="D80" s="13"/>
      <c r="E80" s="27"/>
      <c r="F80" s="36">
        <f>SUMIF(记账凭证!$G$3:$G$507,B80,记账凭证!$I$3:$I$507)</f>
        <v>461733.84</v>
      </c>
      <c r="G80" s="36">
        <f>SUMIF(记账凭证!$G$3:$G$507,B80,记账凭证!$J$3:$J$507)</f>
        <v>0</v>
      </c>
      <c r="H80" s="36">
        <f t="shared" si="4"/>
        <v>461733.84</v>
      </c>
      <c r="I80" s="36">
        <f t="shared" si="5"/>
        <v>0</v>
      </c>
      <c r="K80" s="70"/>
    </row>
    <row r="81" spans="1:11" s="64" customFormat="1" ht="18" customHeight="1">
      <c r="A81" s="64" t="str">
        <f t="shared" si="3"/>
        <v>1406</v>
      </c>
      <c r="B81" s="12" t="s">
        <v>100</v>
      </c>
      <c r="C81" s="11" t="s">
        <v>101</v>
      </c>
      <c r="D81" s="13">
        <v>343681.02</v>
      </c>
      <c r="E81" s="27"/>
      <c r="F81" s="36">
        <f>SUMIF(记账凭证!$G$3:$G$507,B81,记账凭证!$I$3:$I$507)</f>
        <v>0</v>
      </c>
      <c r="G81" s="36">
        <f>SUMIF(记账凭证!$G$3:$G$507,B81,记账凭证!$J$3:$J$507)</f>
        <v>343681.02</v>
      </c>
      <c r="H81" s="36">
        <f t="shared" si="4"/>
        <v>0</v>
      </c>
      <c r="I81" s="36">
        <f t="shared" si="5"/>
        <v>0</v>
      </c>
      <c r="K81" s="70"/>
    </row>
    <row r="82" spans="1:11" s="64" customFormat="1" ht="18" customHeight="1">
      <c r="A82" s="64" t="str">
        <f t="shared" si="3"/>
        <v>1408</v>
      </c>
      <c r="B82" s="12" t="s">
        <v>475</v>
      </c>
      <c r="C82" s="11" t="s">
        <v>477</v>
      </c>
      <c r="D82" s="13">
        <v>73428</v>
      </c>
      <c r="E82" s="27"/>
      <c r="F82" s="36">
        <f>SUMIF(记账凭证!$G$3:$G$507,B82,记账凭证!$I$3:$I$507)</f>
        <v>15000</v>
      </c>
      <c r="G82" s="36">
        <f>SUMIF(记账凭证!$G$3:$G$507,B82,记账凭证!$J$3:$J$507)</f>
        <v>78300</v>
      </c>
      <c r="H82" s="36">
        <f t="shared" si="4"/>
        <v>10128</v>
      </c>
      <c r="I82" s="36">
        <f t="shared" si="5"/>
        <v>0</v>
      </c>
      <c r="K82" s="70"/>
    </row>
    <row r="83" spans="1:11" s="64" customFormat="1" ht="18" customHeight="1">
      <c r="A83" s="64" t="str">
        <f t="shared" si="3"/>
        <v>1408</v>
      </c>
      <c r="B83" s="12" t="s">
        <v>476</v>
      </c>
      <c r="C83" s="11" t="s">
        <v>478</v>
      </c>
      <c r="D83" s="13">
        <v>58772.34</v>
      </c>
      <c r="E83" s="27"/>
      <c r="F83" s="36">
        <f>SUMIF(记账凭证!$G$3:$G$507,B83,记账凭证!$I$3:$I$507)</f>
        <v>0</v>
      </c>
      <c r="G83" s="36">
        <f>SUMIF(记账凭证!$G$3:$G$507,B83,记账凭证!$J$3:$J$507)</f>
        <v>0</v>
      </c>
      <c r="H83" s="36">
        <f t="shared" si="4"/>
        <v>58772.34</v>
      </c>
      <c r="I83" s="36">
        <f t="shared" si="5"/>
        <v>0</v>
      </c>
      <c r="K83" s="70"/>
    </row>
    <row r="84" spans="1:11" s="64" customFormat="1" ht="18" customHeight="1">
      <c r="A84" s="64" t="str">
        <f t="shared" si="3"/>
        <v>1411</v>
      </c>
      <c r="B84" s="12" t="s">
        <v>457</v>
      </c>
      <c r="C84" s="11" t="s">
        <v>458</v>
      </c>
      <c r="D84" s="13">
        <v>31800</v>
      </c>
      <c r="E84" s="27"/>
      <c r="F84" s="36">
        <f>SUMIF(记账凭证!$G$3:$G$507,B84,记账凭证!$I$3:$I$507)</f>
        <v>0</v>
      </c>
      <c r="G84" s="36">
        <f>SUMIF(记账凭证!$G$3:$G$507,B84,记账凭证!$J$3:$J$507)</f>
        <v>11280</v>
      </c>
      <c r="H84" s="36">
        <f t="shared" si="4"/>
        <v>20520</v>
      </c>
      <c r="I84" s="36">
        <f t="shared" si="5"/>
        <v>0</v>
      </c>
      <c r="K84" s="70"/>
    </row>
    <row r="85" spans="1:11" s="64" customFormat="1" ht="18" customHeight="1">
      <c r="A85" s="64" t="str">
        <f t="shared" si="3"/>
        <v>1411</v>
      </c>
      <c r="B85" s="12" t="s">
        <v>461</v>
      </c>
      <c r="C85" s="11" t="s">
        <v>462</v>
      </c>
      <c r="D85" s="13">
        <v>74732</v>
      </c>
      <c r="E85" s="27"/>
      <c r="F85" s="36">
        <f>SUMIF(记账凭证!$G$3:$G$507,B85,记账凭证!$I$3:$I$507)</f>
        <v>0</v>
      </c>
      <c r="G85" s="36">
        <f>SUMIF(记账凭证!$G$3:$G$507,B85,记账凭证!$J$3:$J$507)</f>
        <v>2380</v>
      </c>
      <c r="H85" s="36">
        <f t="shared" si="4"/>
        <v>72352</v>
      </c>
      <c r="I85" s="36">
        <f t="shared" si="5"/>
        <v>0</v>
      </c>
      <c r="K85" s="70"/>
    </row>
    <row r="86" spans="1:11" s="64" customFormat="1" ht="18" customHeight="1">
      <c r="A86" s="64" t="str">
        <f t="shared" si="3"/>
        <v>1411</v>
      </c>
      <c r="B86" s="12" t="s">
        <v>946</v>
      </c>
      <c r="C86" s="11" t="s">
        <v>463</v>
      </c>
      <c r="D86" s="13">
        <v>2880</v>
      </c>
      <c r="E86" s="27"/>
      <c r="F86" s="36">
        <f>SUMIF(记账凭证!$G$3:$G$507,B86,记账凭证!$I$3:$I$507)</f>
        <v>0</v>
      </c>
      <c r="G86" s="36">
        <f>SUMIF(记账凭证!$G$3:$G$507,B86,记账凭证!$J$3:$J$507)</f>
        <v>1728</v>
      </c>
      <c r="H86" s="36">
        <f t="shared" si="4"/>
        <v>1152</v>
      </c>
      <c r="I86" s="36">
        <f t="shared" si="5"/>
        <v>0</v>
      </c>
      <c r="K86" s="70"/>
    </row>
    <row r="87" spans="1:11" s="64" customFormat="1" ht="18" customHeight="1">
      <c r="A87" s="64" t="str">
        <f t="shared" si="3"/>
        <v>1411</v>
      </c>
      <c r="B87" s="12" t="s">
        <v>1383</v>
      </c>
      <c r="C87" s="11" t="s">
        <v>464</v>
      </c>
      <c r="D87" s="13">
        <v>15600</v>
      </c>
      <c r="E87" s="27"/>
      <c r="F87" s="36">
        <f>SUMIF(记账凭证!$G$3:$G$507,B87,记账凭证!$I$3:$I$507)</f>
        <v>0</v>
      </c>
      <c r="G87" s="36">
        <f>SUMIF(记账凭证!$G$3:$G$507,B87,记账凭证!$J$3:$J$507)</f>
        <v>1560</v>
      </c>
      <c r="H87" s="36">
        <f t="shared" si="4"/>
        <v>14040</v>
      </c>
      <c r="I87" s="36">
        <f t="shared" si="5"/>
        <v>0</v>
      </c>
      <c r="K87" s="70"/>
    </row>
    <row r="88" spans="1:11" s="64" customFormat="1" ht="18" customHeight="1">
      <c r="A88" s="64" t="str">
        <f t="shared" si="3"/>
        <v>1411</v>
      </c>
      <c r="B88" s="12" t="s">
        <v>959</v>
      </c>
      <c r="C88" s="11" t="s">
        <v>465</v>
      </c>
      <c r="D88" s="13">
        <v>21609</v>
      </c>
      <c r="E88" s="27"/>
      <c r="F88" s="36">
        <f>SUMIF(记账凭证!$G$3:$G$507,B88,记账凭证!$I$3:$I$507)</f>
        <v>7360</v>
      </c>
      <c r="G88" s="36">
        <f>SUMIF(记账凭证!$G$3:$G$507,B88,记账凭证!$J$3:$J$507)</f>
        <v>7350</v>
      </c>
      <c r="H88" s="36">
        <f t="shared" si="4"/>
        <v>21619</v>
      </c>
      <c r="I88" s="36">
        <f t="shared" si="5"/>
        <v>0</v>
      </c>
      <c r="K88" s="70"/>
    </row>
    <row r="89" spans="1:11" s="64" customFormat="1" ht="18" customHeight="1">
      <c r="A89" s="64" t="str">
        <f t="shared" si="3"/>
        <v>1411</v>
      </c>
      <c r="B89" s="12" t="s">
        <v>469</v>
      </c>
      <c r="C89" s="11" t="s">
        <v>470</v>
      </c>
      <c r="D89" s="13">
        <v>24434.32</v>
      </c>
      <c r="E89" s="27"/>
      <c r="F89" s="36">
        <f>SUMIF(记账凭证!$G$3:$G$507,B89,记账凭证!$I$3:$I$507)</f>
        <v>0</v>
      </c>
      <c r="G89" s="36">
        <f>SUMIF(记账凭证!$G$3:$G$507,B89,记账凭证!$J$3:$J$507)</f>
        <v>0</v>
      </c>
      <c r="H89" s="36">
        <f t="shared" si="4"/>
        <v>24434.32</v>
      </c>
      <c r="I89" s="36">
        <f t="shared" si="5"/>
        <v>0</v>
      </c>
      <c r="K89" s="70"/>
    </row>
    <row r="90" spans="1:11" s="64" customFormat="1" ht="18" customHeight="1">
      <c r="A90" s="64" t="str">
        <f t="shared" si="3"/>
        <v>1471</v>
      </c>
      <c r="B90" s="12" t="s">
        <v>506</v>
      </c>
      <c r="C90" s="11" t="s">
        <v>507</v>
      </c>
      <c r="D90" s="13"/>
      <c r="E90" s="27">
        <v>3600</v>
      </c>
      <c r="F90" s="36">
        <f>SUMIF(记账凭证!$G$3:$G$507,B90,记账凭证!$I$3:$I$507)</f>
        <v>0</v>
      </c>
      <c r="G90" s="36">
        <f>SUMIF(记账凭证!$G$3:$G$507,B90,记账凭证!$J$3:$J$507)</f>
        <v>0</v>
      </c>
      <c r="H90" s="36">
        <f t="shared" si="4"/>
        <v>0</v>
      </c>
      <c r="I90" s="36">
        <f t="shared" si="5"/>
        <v>3600</v>
      </c>
      <c r="K90" s="70"/>
    </row>
    <row r="91" spans="1:11" s="64" customFormat="1" ht="18" customHeight="1">
      <c r="A91" s="64" t="str">
        <f t="shared" si="3"/>
        <v>1501</v>
      </c>
      <c r="B91" s="12" t="s">
        <v>108</v>
      </c>
      <c r="C91" s="11" t="s">
        <v>109</v>
      </c>
      <c r="D91" s="13"/>
      <c r="E91" s="27"/>
      <c r="F91" s="36">
        <f>SUMIF(记账凭证!$G$3:$G$507,B91,记账凭证!$I$3:$I$507)</f>
        <v>0</v>
      </c>
      <c r="G91" s="36">
        <f>SUMIF(记账凭证!$G$3:$G$507,B91,记账凭证!$J$3:$J$507)</f>
        <v>0</v>
      </c>
      <c r="H91" s="36">
        <f t="shared" si="4"/>
        <v>0</v>
      </c>
      <c r="I91" s="36">
        <f t="shared" si="5"/>
        <v>0</v>
      </c>
      <c r="K91" s="70"/>
    </row>
    <row r="92" spans="1:11" s="64" customFormat="1" ht="18" customHeight="1">
      <c r="A92" s="64" t="str">
        <f t="shared" si="3"/>
        <v>1501</v>
      </c>
      <c r="B92" s="12" t="s">
        <v>110</v>
      </c>
      <c r="C92" s="11" t="s">
        <v>114</v>
      </c>
      <c r="D92" s="13"/>
      <c r="E92" s="27"/>
      <c r="F92" s="36">
        <f>SUMIF(记账凭证!$G$3:$G$507,B92,记账凭证!$I$3:$I$507)</f>
        <v>0</v>
      </c>
      <c r="G92" s="36">
        <f>SUMIF(记账凭证!$G$3:$G$507,B92,记账凭证!$J$3:$J$507)</f>
        <v>0</v>
      </c>
      <c r="H92" s="36">
        <f t="shared" si="4"/>
        <v>0</v>
      </c>
      <c r="I92" s="36">
        <f t="shared" si="5"/>
        <v>0</v>
      </c>
      <c r="K92" s="70"/>
    </row>
    <row r="93" spans="1:11" s="64" customFormat="1" ht="18" customHeight="1">
      <c r="A93" s="64" t="str">
        <f t="shared" si="3"/>
        <v>1501</v>
      </c>
      <c r="B93" s="12" t="s">
        <v>983</v>
      </c>
      <c r="C93" s="11" t="s">
        <v>115</v>
      </c>
      <c r="D93" s="13"/>
      <c r="E93" s="27"/>
      <c r="F93" s="36">
        <f>SUMIF(记账凭证!$G$3:$G$507,B93,记账凭证!$I$3:$I$507)</f>
        <v>200000</v>
      </c>
      <c r="G93" s="36">
        <f>SUMIF(记账凭证!$G$3:$G$507,B93,记账凭证!$J$3:$J$507)</f>
        <v>0</v>
      </c>
      <c r="H93" s="36">
        <f t="shared" si="4"/>
        <v>200000</v>
      </c>
      <c r="I93" s="36">
        <f t="shared" si="5"/>
        <v>0</v>
      </c>
      <c r="K93" s="70"/>
    </row>
    <row r="94" spans="1:11" s="64" customFormat="1" ht="18" customHeight="1">
      <c r="A94" s="64" t="str">
        <f t="shared" si="3"/>
        <v>1501</v>
      </c>
      <c r="B94" s="12" t="s">
        <v>1384</v>
      </c>
      <c r="C94" s="11" t="s">
        <v>116</v>
      </c>
      <c r="D94" s="13"/>
      <c r="E94" s="27"/>
      <c r="F94" s="36">
        <f>SUMIF(记账凭证!$G$3:$G$507,B94,记账凭证!$I$3:$I$507)</f>
        <v>0</v>
      </c>
      <c r="G94" s="36">
        <f>SUMIF(记账凭证!$G$3:$G$507,B94,记账凭证!$J$3:$J$507)</f>
        <v>0</v>
      </c>
      <c r="H94" s="36">
        <f t="shared" si="4"/>
        <v>0</v>
      </c>
      <c r="I94" s="36">
        <f t="shared" si="5"/>
        <v>0</v>
      </c>
      <c r="K94" s="70"/>
    </row>
    <row r="95" spans="1:11" s="64" customFormat="1" ht="18" customHeight="1">
      <c r="A95" s="64" t="str">
        <f t="shared" si="3"/>
        <v>1501</v>
      </c>
      <c r="B95" s="12" t="s">
        <v>1385</v>
      </c>
      <c r="C95" s="11" t="s">
        <v>117</v>
      </c>
      <c r="D95" s="13"/>
      <c r="E95" s="27"/>
      <c r="F95" s="36">
        <f>SUMIF(记账凭证!$G$3:$G$507,B95,记账凭证!$I$3:$I$507)</f>
        <v>0</v>
      </c>
      <c r="G95" s="36">
        <f>SUMIF(记账凭证!$G$3:$G$507,B95,记账凭证!$J$3:$J$507)</f>
        <v>0</v>
      </c>
      <c r="H95" s="36">
        <f t="shared" si="4"/>
        <v>0</v>
      </c>
      <c r="I95" s="36">
        <f t="shared" si="5"/>
        <v>0</v>
      </c>
      <c r="K95" s="70"/>
    </row>
    <row r="96" spans="1:11" s="64" customFormat="1" ht="18" customHeight="1">
      <c r="A96" s="64" t="str">
        <f t="shared" si="3"/>
        <v>1503</v>
      </c>
      <c r="B96" s="12" t="s">
        <v>118</v>
      </c>
      <c r="C96" s="11" t="s">
        <v>119</v>
      </c>
      <c r="D96" s="13"/>
      <c r="E96" s="27"/>
      <c r="F96" s="36">
        <f>SUMIF(记账凭证!$G$3:$G$507,B96,记账凭证!$I$3:$I$507)</f>
        <v>0</v>
      </c>
      <c r="G96" s="36">
        <f>SUMIF(记账凭证!$G$3:$G$507,B96,记账凭证!$J$3:$J$507)</f>
        <v>0</v>
      </c>
      <c r="H96" s="36">
        <f t="shared" si="4"/>
        <v>0</v>
      </c>
      <c r="I96" s="36">
        <f t="shared" si="5"/>
        <v>0</v>
      </c>
      <c r="K96" s="70"/>
    </row>
    <row r="97" spans="1:11" s="64" customFormat="1" ht="18" customHeight="1">
      <c r="A97" s="64" t="str">
        <f t="shared" si="3"/>
        <v>1503</v>
      </c>
      <c r="B97" s="12" t="s">
        <v>842</v>
      </c>
      <c r="C97" s="11" t="s">
        <v>843</v>
      </c>
      <c r="D97" s="13"/>
      <c r="E97" s="27"/>
      <c r="F97" s="36">
        <f>SUMIF(记账凭证!$G$3:$G$507,B97,记账凭证!$I$3:$I$507)</f>
        <v>0</v>
      </c>
      <c r="G97" s="36">
        <f>SUMIF(记账凭证!$G$3:$G$507,B97,记账凭证!$J$3:$J$507)</f>
        <v>0</v>
      </c>
      <c r="H97" s="36">
        <f t="shared" si="4"/>
        <v>0</v>
      </c>
      <c r="I97" s="36">
        <f t="shared" si="5"/>
        <v>0</v>
      </c>
      <c r="K97" s="70"/>
    </row>
    <row r="98" spans="1:11" s="64" customFormat="1" ht="18" customHeight="1">
      <c r="A98" s="64" t="str">
        <f t="shared" si="3"/>
        <v>1503</v>
      </c>
      <c r="B98" s="12" t="s">
        <v>845</v>
      </c>
      <c r="C98" s="11" t="s">
        <v>847</v>
      </c>
      <c r="D98" s="13"/>
      <c r="E98" s="27"/>
      <c r="F98" s="36">
        <f>SUMIF(记账凭证!$G$3:$G$507,B98,记账凭证!$I$3:$I$507)</f>
        <v>198000</v>
      </c>
      <c r="G98" s="36">
        <f>SUMIF(记账凭证!$G$3:$G$507,B98,记账凭证!$J$3:$J$507)</f>
        <v>0</v>
      </c>
      <c r="H98" s="36">
        <f t="shared" si="4"/>
        <v>198000</v>
      </c>
      <c r="I98" s="36">
        <f t="shared" si="5"/>
        <v>0</v>
      </c>
      <c r="K98" s="70"/>
    </row>
    <row r="99" spans="1:11" s="64" customFormat="1" ht="18" customHeight="1">
      <c r="A99" s="64" t="str">
        <f t="shared" si="3"/>
        <v>1503</v>
      </c>
      <c r="B99" s="12" t="s">
        <v>1386</v>
      </c>
      <c r="C99" s="11" t="s">
        <v>848</v>
      </c>
      <c r="D99" s="13"/>
      <c r="E99" s="27"/>
      <c r="F99" s="36">
        <f>SUMIF(记账凭证!$G$3:$G$507,B99,记账凭证!$I$3:$I$507)</f>
        <v>2000</v>
      </c>
      <c r="G99" s="36">
        <f>SUMIF(记账凭证!$G$3:$G$507,B99,记账凭证!$J$3:$J$507)</f>
        <v>0</v>
      </c>
      <c r="H99" s="36">
        <f t="shared" si="4"/>
        <v>2000</v>
      </c>
      <c r="I99" s="36">
        <f t="shared" si="5"/>
        <v>0</v>
      </c>
      <c r="K99" s="70"/>
    </row>
    <row r="100" spans="1:11" s="64" customFormat="1" ht="18" customHeight="1">
      <c r="A100" s="64" t="str">
        <f t="shared" si="3"/>
        <v>1511</v>
      </c>
      <c r="B100" s="12" t="s">
        <v>123</v>
      </c>
      <c r="C100" s="11" t="s">
        <v>127</v>
      </c>
      <c r="D100" s="13">
        <v>3000000</v>
      </c>
      <c r="E100" s="27"/>
      <c r="F100" s="36">
        <f>SUMIF(记账凭证!$G$3:$G$507,B100,记账凭证!$I$3:$I$507)</f>
        <v>553176</v>
      </c>
      <c r="G100" s="36">
        <f>SUMIF(记账凭证!$G$3:$G$507,B100,记账凭证!$J$3:$J$507)</f>
        <v>0</v>
      </c>
      <c r="H100" s="36">
        <f t="shared" si="4"/>
        <v>3553176</v>
      </c>
      <c r="I100" s="36">
        <f t="shared" si="5"/>
        <v>0</v>
      </c>
      <c r="K100" s="70"/>
    </row>
    <row r="101" spans="1:11" s="64" customFormat="1" ht="18" customHeight="1">
      <c r="A101" s="64" t="str">
        <f t="shared" si="3"/>
        <v>1511</v>
      </c>
      <c r="B101" s="12" t="s">
        <v>1387</v>
      </c>
      <c r="C101" s="11" t="s">
        <v>128</v>
      </c>
      <c r="D101" s="13"/>
      <c r="E101" s="27"/>
      <c r="F101" s="36">
        <f>SUMIF(记账凭证!$G$3:$G$507,B101,记账凭证!$I$3:$I$507)</f>
        <v>0</v>
      </c>
      <c r="G101" s="36">
        <f>SUMIF(记账凭证!$G$3:$G$507,B101,记账凭证!$J$3:$J$507)</f>
        <v>0</v>
      </c>
      <c r="H101" s="36">
        <f t="shared" si="4"/>
        <v>0</v>
      </c>
      <c r="I101" s="36">
        <f t="shared" si="5"/>
        <v>0</v>
      </c>
      <c r="K101" s="70"/>
    </row>
    <row r="102" spans="1:11" s="64" customFormat="1" ht="18" customHeight="1">
      <c r="A102" s="64" t="str">
        <f t="shared" si="3"/>
        <v>1511</v>
      </c>
      <c r="B102" s="12" t="s">
        <v>1388</v>
      </c>
      <c r="C102" s="11" t="s">
        <v>129</v>
      </c>
      <c r="D102" s="13"/>
      <c r="E102" s="27"/>
      <c r="F102" s="36">
        <f>SUMIF(记账凭证!$G$3:$G$507,B102,记账凭证!$I$3:$I$507)</f>
        <v>0</v>
      </c>
      <c r="G102" s="36">
        <f>SUMIF(记账凭证!$G$3:$G$507,B102,记账凭证!$J$3:$J$507)</f>
        <v>0</v>
      </c>
      <c r="H102" s="36">
        <f t="shared" si="4"/>
        <v>0</v>
      </c>
      <c r="I102" s="36">
        <f t="shared" si="5"/>
        <v>0</v>
      </c>
      <c r="K102" s="70"/>
    </row>
    <row r="103" spans="1:11" s="64" customFormat="1" ht="18" customHeight="1">
      <c r="A103" s="64" t="str">
        <f t="shared" si="3"/>
        <v>1601</v>
      </c>
      <c r="B103" s="12" t="s">
        <v>399</v>
      </c>
      <c r="C103" s="11" t="s">
        <v>402</v>
      </c>
      <c r="D103" s="13">
        <v>2610000</v>
      </c>
      <c r="E103" s="27"/>
      <c r="F103" s="36">
        <f>SUMIF(记账凭证!$G$3:$G$507,B103,记账凭证!$I$3:$I$507)</f>
        <v>0</v>
      </c>
      <c r="G103" s="36">
        <f>SUMIF(记账凭证!$G$3:$G$507,B103,记账凭证!$J$3:$J$507)</f>
        <v>0</v>
      </c>
      <c r="H103" s="36">
        <f t="shared" si="4"/>
        <v>2610000</v>
      </c>
      <c r="I103" s="36">
        <f t="shared" si="5"/>
        <v>0</v>
      </c>
      <c r="K103" s="70"/>
    </row>
    <row r="104" spans="1:11" s="64" customFormat="1" ht="18" customHeight="1">
      <c r="A104" s="64" t="str">
        <f t="shared" si="3"/>
        <v>1601</v>
      </c>
      <c r="B104" s="12" t="s">
        <v>949</v>
      </c>
      <c r="C104" s="11" t="s">
        <v>403</v>
      </c>
      <c r="D104" s="13">
        <v>1451641.96</v>
      </c>
      <c r="E104" s="27"/>
      <c r="F104" s="36">
        <f>SUMIF(记账凭证!$G$3:$G$507,B104,记账凭证!$I$3:$I$507)</f>
        <v>845000</v>
      </c>
      <c r="G104" s="36">
        <f>SUMIF(记账凭证!$G$3:$G$507,B104,记账凭证!$J$3:$J$507)</f>
        <v>16200</v>
      </c>
      <c r="H104" s="36">
        <f t="shared" si="4"/>
        <v>2280441.96</v>
      </c>
      <c r="I104" s="36">
        <f t="shared" si="5"/>
        <v>0</v>
      </c>
      <c r="K104" s="70"/>
    </row>
    <row r="105" spans="1:11" s="64" customFormat="1" ht="18" customHeight="1">
      <c r="A105" s="64" t="str">
        <f t="shared" si="3"/>
        <v>1601</v>
      </c>
      <c r="B105" s="12" t="s">
        <v>1389</v>
      </c>
      <c r="C105" s="11" t="s">
        <v>404</v>
      </c>
      <c r="D105" s="13">
        <v>421399.11</v>
      </c>
      <c r="E105" s="27"/>
      <c r="F105" s="36">
        <f>SUMIF(记账凭证!$G$3:$G$507,B105,记账凭证!$I$3:$I$507)</f>
        <v>0</v>
      </c>
      <c r="G105" s="36">
        <f>SUMIF(记账凭证!$G$3:$G$507,B105,记账凭证!$J$3:$J$507)</f>
        <v>0</v>
      </c>
      <c r="H105" s="36">
        <f t="shared" si="4"/>
        <v>421399.11</v>
      </c>
      <c r="I105" s="36">
        <f t="shared" si="5"/>
        <v>0</v>
      </c>
      <c r="K105" s="70"/>
    </row>
    <row r="106" spans="1:11" s="64" customFormat="1" ht="18" customHeight="1">
      <c r="A106" s="64" t="str">
        <f t="shared" si="3"/>
        <v>1601</v>
      </c>
      <c r="B106" s="12" t="s">
        <v>407</v>
      </c>
      <c r="C106" s="11" t="s">
        <v>409</v>
      </c>
      <c r="D106" s="13">
        <v>465133.42</v>
      </c>
      <c r="E106" s="27"/>
      <c r="F106" s="36">
        <f>SUMIF(记账凭证!$G$3:$G$507,B106,记账凭证!$I$3:$I$507)</f>
        <v>0</v>
      </c>
      <c r="G106" s="36">
        <f>SUMIF(记账凭证!$G$3:$G$507,B106,记账凭证!$J$3:$J$507)</f>
        <v>0</v>
      </c>
      <c r="H106" s="36">
        <f t="shared" si="4"/>
        <v>465133.42</v>
      </c>
      <c r="I106" s="36">
        <f t="shared" si="5"/>
        <v>0</v>
      </c>
      <c r="K106" s="70"/>
    </row>
    <row r="107" spans="1:11" s="64" customFormat="1" ht="18" customHeight="1">
      <c r="A107" s="64" t="str">
        <f t="shared" si="3"/>
        <v>1601</v>
      </c>
      <c r="B107" s="12" t="s">
        <v>1004</v>
      </c>
      <c r="C107" s="11" t="s">
        <v>410</v>
      </c>
      <c r="D107" s="13">
        <v>198635.55</v>
      </c>
      <c r="E107" s="27"/>
      <c r="F107" s="36">
        <f>SUMIF(记账凭证!$G$3:$G$507,B107,记账凭证!$I$3:$I$507)</f>
        <v>2200</v>
      </c>
      <c r="G107" s="36">
        <f>SUMIF(记账凭证!$G$3:$G$507,B107,记账凭证!$J$3:$J$507)</f>
        <v>0</v>
      </c>
      <c r="H107" s="36">
        <f t="shared" si="4"/>
        <v>200835.55</v>
      </c>
      <c r="I107" s="36">
        <f t="shared" si="5"/>
        <v>0</v>
      </c>
      <c r="K107" s="70"/>
    </row>
    <row r="108" spans="1:11" s="64" customFormat="1" ht="18" customHeight="1">
      <c r="A108" s="64" t="str">
        <f t="shared" si="3"/>
        <v>1601</v>
      </c>
      <c r="B108" s="12" t="s">
        <v>413</v>
      </c>
      <c r="C108" s="11" t="s">
        <v>416</v>
      </c>
      <c r="D108" s="13">
        <v>293134</v>
      </c>
      <c r="E108" s="27"/>
      <c r="F108" s="36">
        <f>SUMIF(记账凭证!$G$3:$G$507,B108,记账凭证!$I$3:$I$507)</f>
        <v>0</v>
      </c>
      <c r="G108" s="36">
        <f>SUMIF(记账凭证!$G$3:$G$507,B108,记账凭证!$J$3:$J$507)</f>
        <v>0</v>
      </c>
      <c r="H108" s="36">
        <f t="shared" si="4"/>
        <v>293134</v>
      </c>
      <c r="I108" s="36">
        <f t="shared" si="5"/>
        <v>0</v>
      </c>
      <c r="K108" s="70"/>
    </row>
    <row r="109" spans="1:11" s="64" customFormat="1" ht="18" customHeight="1">
      <c r="A109" s="64" t="str">
        <f t="shared" si="3"/>
        <v>1601</v>
      </c>
      <c r="B109" s="12" t="s">
        <v>1390</v>
      </c>
      <c r="C109" s="11" t="s">
        <v>417</v>
      </c>
      <c r="D109" s="13">
        <v>348684</v>
      </c>
      <c r="E109" s="27"/>
      <c r="F109" s="36">
        <f>SUMIF(记账凭证!$G$3:$G$507,B109,记账凭证!$I$3:$I$507)</f>
        <v>126000</v>
      </c>
      <c r="G109" s="36">
        <f>SUMIF(记账凭证!$G$3:$G$507,B109,记账凭证!$J$3:$J$507)</f>
        <v>0</v>
      </c>
      <c r="H109" s="36">
        <f t="shared" si="4"/>
        <v>474684</v>
      </c>
      <c r="I109" s="36">
        <f t="shared" si="5"/>
        <v>0</v>
      </c>
      <c r="K109" s="70"/>
    </row>
    <row r="110" spans="1:11" s="64" customFormat="1" ht="18" customHeight="1">
      <c r="A110" s="64" t="str">
        <f t="shared" si="3"/>
        <v>1601</v>
      </c>
      <c r="B110" s="12" t="s">
        <v>1391</v>
      </c>
      <c r="C110" s="11" t="s">
        <v>418</v>
      </c>
      <c r="D110" s="13">
        <v>124500</v>
      </c>
      <c r="E110" s="27"/>
      <c r="F110" s="36">
        <f>SUMIF(记账凭证!$G$3:$G$507,B110,记账凭证!$I$3:$I$507)</f>
        <v>0</v>
      </c>
      <c r="G110" s="36">
        <f>SUMIF(记账凭证!$G$3:$G$507,B110,记账凭证!$J$3:$J$507)</f>
        <v>0</v>
      </c>
      <c r="H110" s="36">
        <f t="shared" si="4"/>
        <v>124500</v>
      </c>
      <c r="I110" s="36">
        <f t="shared" si="5"/>
        <v>0</v>
      </c>
      <c r="K110" s="70"/>
    </row>
    <row r="111" spans="1:11" s="64" customFormat="1" ht="18" customHeight="1">
      <c r="A111" s="64" t="str">
        <f t="shared" si="3"/>
        <v>1601</v>
      </c>
      <c r="B111" s="12" t="s">
        <v>421</v>
      </c>
      <c r="C111" s="11" t="s">
        <v>422</v>
      </c>
      <c r="D111" s="13">
        <v>2216494.12</v>
      </c>
      <c r="E111" s="27"/>
      <c r="F111" s="36">
        <f>SUMIF(记账凭证!$G$3:$G$507,B111,记账凭证!$I$3:$I$507)</f>
        <v>0</v>
      </c>
      <c r="G111" s="36">
        <f>SUMIF(记账凭证!$G$3:$G$507,B111,记账凭证!$J$3:$J$507)</f>
        <v>0</v>
      </c>
      <c r="H111" s="36">
        <f t="shared" si="4"/>
        <v>2216494.12</v>
      </c>
      <c r="I111" s="36">
        <f t="shared" si="5"/>
        <v>0</v>
      </c>
      <c r="K111" s="70"/>
    </row>
    <row r="112" spans="1:11" s="64" customFormat="1" ht="18" customHeight="1">
      <c r="A112" s="64" t="str">
        <f t="shared" si="3"/>
        <v>1601</v>
      </c>
      <c r="B112" s="12" t="s">
        <v>889</v>
      </c>
      <c r="C112" s="11" t="s">
        <v>423</v>
      </c>
      <c r="D112" s="13">
        <v>144223</v>
      </c>
      <c r="E112" s="27"/>
      <c r="F112" s="36">
        <f>SUMIF(记账凭证!$G$3:$G$507,B112,记账凭证!$I$3:$I$507)</f>
        <v>9000</v>
      </c>
      <c r="G112" s="36">
        <f>SUMIF(记账凭证!$G$3:$G$507,B112,记账凭证!$J$3:$J$507)</f>
        <v>0</v>
      </c>
      <c r="H112" s="36">
        <f t="shared" si="4"/>
        <v>153223</v>
      </c>
      <c r="I112" s="36">
        <f t="shared" si="5"/>
        <v>0</v>
      </c>
      <c r="K112" s="70"/>
    </row>
    <row r="113" spans="1:11" s="64" customFormat="1" ht="18" customHeight="1">
      <c r="A113" s="64" t="str">
        <f t="shared" si="3"/>
        <v>1601</v>
      </c>
      <c r="B113" s="12" t="s">
        <v>1392</v>
      </c>
      <c r="C113" s="11" t="s">
        <v>424</v>
      </c>
      <c r="D113" s="13">
        <v>380354.84</v>
      </c>
      <c r="E113" s="27"/>
      <c r="F113" s="36">
        <f>SUMIF(记账凭证!$G$3:$G$507,B113,记账凭证!$I$3:$I$507)</f>
        <v>0</v>
      </c>
      <c r="G113" s="36">
        <f>SUMIF(记账凭证!$G$3:$G$507,B113,记账凭证!$J$3:$J$507)</f>
        <v>0</v>
      </c>
      <c r="H113" s="36">
        <f t="shared" si="4"/>
        <v>380354.84</v>
      </c>
      <c r="I113" s="36">
        <f t="shared" si="5"/>
        <v>0</v>
      </c>
      <c r="K113" s="70"/>
    </row>
    <row r="114" spans="1:11" s="64" customFormat="1" ht="18" customHeight="1">
      <c r="A114" s="64" t="str">
        <f t="shared" si="3"/>
        <v>1602</v>
      </c>
      <c r="B114" s="12" t="s">
        <v>1148</v>
      </c>
      <c r="C114" s="11" t="s">
        <v>1394</v>
      </c>
      <c r="D114" s="13"/>
      <c r="E114" s="27">
        <v>310240</v>
      </c>
      <c r="F114" s="36">
        <f>SUMIF(记账凭证!$G$3:$G$507,B114,记账凭证!$I$3:$I$507)</f>
        <v>0</v>
      </c>
      <c r="G114" s="36">
        <f>SUMIF(记账凭证!$G$3:$G$507,B114,记账凭证!$J$3:$J$507)</f>
        <v>13050</v>
      </c>
      <c r="H114" s="36">
        <f t="shared" si="4"/>
        <v>0</v>
      </c>
      <c r="I114" s="36">
        <f t="shared" si="5"/>
        <v>323290</v>
      </c>
      <c r="K114" s="70"/>
    </row>
    <row r="115" spans="1:11" s="64" customFormat="1" ht="18" customHeight="1">
      <c r="A115" s="64" t="str">
        <f t="shared" si="3"/>
        <v>1602</v>
      </c>
      <c r="B115" s="12" t="s">
        <v>1149</v>
      </c>
      <c r="C115" s="11" t="s">
        <v>1395</v>
      </c>
      <c r="D115" s="13"/>
      <c r="E115" s="27">
        <v>99106.89</v>
      </c>
      <c r="F115" s="36">
        <f>SUMIF(记账凭证!$G$3:$G$507,B115,记账凭证!$I$3:$I$507)</f>
        <v>15960</v>
      </c>
      <c r="G115" s="36">
        <f>SUMIF(记账凭证!$G$3:$G$507,B115,记账凭证!$J$3:$J$507)</f>
        <v>12117.55</v>
      </c>
      <c r="H115" s="36">
        <f t="shared" si="4"/>
        <v>0</v>
      </c>
      <c r="I115" s="36">
        <f t="shared" si="5"/>
        <v>95264.44</v>
      </c>
      <c r="K115" s="70"/>
    </row>
    <row r="116" spans="1:11" s="64" customFormat="1" ht="18" customHeight="1">
      <c r="A116" s="64" t="str">
        <f t="shared" si="3"/>
        <v>1602</v>
      </c>
      <c r="B116" s="12" t="s">
        <v>1150</v>
      </c>
      <c r="C116" s="11" t="s">
        <v>1396</v>
      </c>
      <c r="D116" s="13"/>
      <c r="E116" s="27">
        <v>40403.21</v>
      </c>
      <c r="F116" s="36">
        <f>SUMIF(记账凭证!$G$3:$G$507,B116,记账凭证!$I$3:$I$507)</f>
        <v>0</v>
      </c>
      <c r="G116" s="36">
        <f>SUMIF(记账凭证!$G$3:$G$507,B116,记账凭证!$J$3:$J$507)</f>
        <v>3150.46</v>
      </c>
      <c r="H116" s="36">
        <f t="shared" si="4"/>
        <v>0</v>
      </c>
      <c r="I116" s="36">
        <f t="shared" si="5"/>
        <v>43553.67</v>
      </c>
      <c r="K116" s="70"/>
    </row>
    <row r="117" spans="1:11" s="64" customFormat="1" ht="18" customHeight="1">
      <c r="A117" s="64" t="str">
        <f t="shared" si="3"/>
        <v>1602</v>
      </c>
      <c r="B117" s="12" t="s">
        <v>1152</v>
      </c>
      <c r="C117" s="11" t="s">
        <v>1399</v>
      </c>
      <c r="D117" s="13"/>
      <c r="E117" s="27">
        <v>64531.44</v>
      </c>
      <c r="F117" s="36">
        <f>SUMIF(记账凭证!$G$3:$G$507,B117,记账凭证!$I$3:$I$507)</f>
        <v>0</v>
      </c>
      <c r="G117" s="36">
        <f>SUMIF(记账凭证!$G$3:$G$507,B117,记账凭证!$J$3:$J$507)</f>
        <v>2325.67</v>
      </c>
      <c r="H117" s="36">
        <f t="shared" si="4"/>
        <v>0</v>
      </c>
      <c r="I117" s="36">
        <f t="shared" si="5"/>
        <v>66857.11</v>
      </c>
      <c r="K117" s="70"/>
    </row>
    <row r="118" spans="1:11" s="64" customFormat="1" ht="18" customHeight="1">
      <c r="A118" s="64" t="str">
        <f t="shared" si="3"/>
        <v>1602</v>
      </c>
      <c r="B118" s="12" t="s">
        <v>1153</v>
      </c>
      <c r="C118" s="11" t="s">
        <v>1400</v>
      </c>
      <c r="D118" s="13"/>
      <c r="E118" s="27">
        <v>78954.37</v>
      </c>
      <c r="F118" s="36">
        <f>SUMIF(记账凭证!$G$3:$G$507,B118,记账凭证!$I$3:$I$507)</f>
        <v>0</v>
      </c>
      <c r="G118" s="36">
        <f>SUMIF(记账凭证!$G$3:$G$507,B118,记账凭证!$J$3:$J$507)</f>
        <v>1589.08</v>
      </c>
      <c r="H118" s="36">
        <f t="shared" si="4"/>
        <v>0</v>
      </c>
      <c r="I118" s="36">
        <f t="shared" si="5"/>
        <v>80543.45</v>
      </c>
      <c r="K118" s="70"/>
    </row>
    <row r="119" spans="1:11" s="64" customFormat="1" ht="18" customHeight="1">
      <c r="A119" s="64" t="str">
        <f t="shared" si="3"/>
        <v>1602</v>
      </c>
      <c r="B119" s="12" t="s">
        <v>1155</v>
      </c>
      <c r="C119" s="11" t="s">
        <v>1403</v>
      </c>
      <c r="D119" s="13"/>
      <c r="E119" s="27">
        <v>54692.1</v>
      </c>
      <c r="F119" s="36">
        <f>SUMIF(记账凭证!$G$3:$G$507,B119,记账凭证!$I$3:$I$507)</f>
        <v>0</v>
      </c>
      <c r="G119" s="36">
        <f>SUMIF(记账凭证!$G$3:$G$507,B119,记账凭证!$J$3:$J$507)</f>
        <v>1465.67</v>
      </c>
      <c r="H119" s="36">
        <f t="shared" si="4"/>
        <v>0</v>
      </c>
      <c r="I119" s="36">
        <f t="shared" si="5"/>
        <v>56157.77</v>
      </c>
      <c r="K119" s="70"/>
    </row>
    <row r="120" spans="1:11" s="64" customFormat="1" ht="18" customHeight="1">
      <c r="A120" s="64" t="str">
        <f t="shared" si="3"/>
        <v>1602</v>
      </c>
      <c r="B120" s="12" t="s">
        <v>1156</v>
      </c>
      <c r="C120" s="11" t="s">
        <v>1404</v>
      </c>
      <c r="D120" s="13"/>
      <c r="E120" s="27">
        <v>23400.17</v>
      </c>
      <c r="F120" s="36">
        <f>SUMIF(记账凭证!$G$3:$G$507,B120,记账凭证!$I$3:$I$507)</f>
        <v>0</v>
      </c>
      <c r="G120" s="36">
        <f>SUMIF(记账凭证!$G$3:$G$507,B120,记账凭证!$J$3:$J$507)</f>
        <v>3781.47</v>
      </c>
      <c r="H120" s="36">
        <f t="shared" si="4"/>
        <v>0</v>
      </c>
      <c r="I120" s="36">
        <f t="shared" si="5"/>
        <v>27181.64</v>
      </c>
      <c r="K120" s="70"/>
    </row>
    <row r="121" spans="1:11" s="64" customFormat="1" ht="18" customHeight="1">
      <c r="A121" s="64" t="str">
        <f t="shared" si="3"/>
        <v>1602</v>
      </c>
      <c r="B121" s="12" t="s">
        <v>1157</v>
      </c>
      <c r="C121" s="11" t="s">
        <v>1405</v>
      </c>
      <c r="D121" s="13"/>
      <c r="E121" s="27">
        <v>20900.05</v>
      </c>
      <c r="F121" s="36">
        <f>SUMIF(记账凭证!$G$3:$G$507,B121,记账凭证!$I$3:$I$507)</f>
        <v>0</v>
      </c>
      <c r="G121" s="36">
        <f>SUMIF(记账凭证!$G$3:$G$507,B121,记账凭证!$J$3:$J$507)</f>
        <v>622.5</v>
      </c>
      <c r="H121" s="36">
        <f t="shared" si="4"/>
        <v>0</v>
      </c>
      <c r="I121" s="36">
        <f t="shared" si="5"/>
        <v>21522.55</v>
      </c>
      <c r="K121" s="70"/>
    </row>
    <row r="122" spans="1:11" s="64" customFormat="1" ht="18" customHeight="1">
      <c r="A122" s="64" t="str">
        <f t="shared" si="3"/>
        <v>1602</v>
      </c>
      <c r="B122" s="12" t="s">
        <v>1159</v>
      </c>
      <c r="C122" s="11" t="s">
        <v>1408</v>
      </c>
      <c r="D122" s="13"/>
      <c r="E122" s="27">
        <v>72989.119999999995</v>
      </c>
      <c r="F122" s="36">
        <f>SUMIF(记账凭证!$G$3:$G$507,B122,记账凭证!$I$3:$I$507)</f>
        <v>0</v>
      </c>
      <c r="G122" s="36">
        <f>SUMIF(记账凭证!$G$3:$G$507,B122,记账凭证!$J$3:$J$507)</f>
        <v>11082.47</v>
      </c>
      <c r="H122" s="36">
        <f t="shared" si="4"/>
        <v>0</v>
      </c>
      <c r="I122" s="36">
        <f t="shared" si="5"/>
        <v>84071.59</v>
      </c>
      <c r="K122" s="70"/>
    </row>
    <row r="123" spans="1:11" s="64" customFormat="1" ht="18" customHeight="1">
      <c r="A123" s="64" t="str">
        <f t="shared" si="3"/>
        <v>1602</v>
      </c>
      <c r="B123" s="12" t="s">
        <v>1160</v>
      </c>
      <c r="C123" s="11" t="s">
        <v>1409</v>
      </c>
      <c r="D123" s="13"/>
      <c r="E123" s="27">
        <v>7422.93</v>
      </c>
      <c r="F123" s="36">
        <f>SUMIF(记账凭证!$G$3:$G$507,B123,记账凭证!$I$3:$I$507)</f>
        <v>0</v>
      </c>
      <c r="G123" s="36">
        <f>SUMIF(记账凭证!$G$3:$G$507,B123,记账凭证!$J$3:$J$507)</f>
        <v>1081.67</v>
      </c>
      <c r="H123" s="36">
        <f t="shared" si="4"/>
        <v>0</v>
      </c>
      <c r="I123" s="36">
        <f t="shared" si="5"/>
        <v>8504.6</v>
      </c>
      <c r="K123" s="70"/>
    </row>
    <row r="124" spans="1:11" s="64" customFormat="1" ht="18" customHeight="1">
      <c r="A124" s="64" t="str">
        <f t="shared" si="3"/>
        <v>1602</v>
      </c>
      <c r="B124" s="12" t="s">
        <v>1161</v>
      </c>
      <c r="C124" s="11" t="s">
        <v>1410</v>
      </c>
      <c r="D124" s="13"/>
      <c r="E124" s="27">
        <v>57855.72</v>
      </c>
      <c r="F124" s="36">
        <f>SUMIF(记账凭证!$G$3:$G$507,B124,记账凭证!$I$3:$I$507)</f>
        <v>0</v>
      </c>
      <c r="G124" s="36">
        <f>SUMIF(记账凭证!$G$3:$G$507,B124,记账凭证!$J$3:$J$507)</f>
        <v>3042.84</v>
      </c>
      <c r="H124" s="36">
        <f t="shared" si="4"/>
        <v>0</v>
      </c>
      <c r="I124" s="36">
        <f t="shared" si="5"/>
        <v>60898.559999999998</v>
      </c>
      <c r="K124" s="70"/>
    </row>
    <row r="125" spans="1:11" s="64" customFormat="1" ht="18" customHeight="1">
      <c r="A125" s="64" t="str">
        <f t="shared" si="3"/>
        <v>1603</v>
      </c>
      <c r="B125" s="12" t="s">
        <v>134</v>
      </c>
      <c r="C125" s="11" t="s">
        <v>135</v>
      </c>
      <c r="D125" s="13"/>
      <c r="E125" s="27">
        <v>160000.34</v>
      </c>
      <c r="F125" s="36">
        <f>SUMIF(记账凭证!$G$3:$G$507,B125,记账凭证!$I$3:$I$507)</f>
        <v>0</v>
      </c>
      <c r="G125" s="36">
        <f>SUMIF(记账凭证!$G$3:$G$507,B125,记账凭证!$J$3:$J$507)</f>
        <v>0</v>
      </c>
      <c r="H125" s="36">
        <f t="shared" si="4"/>
        <v>0</v>
      </c>
      <c r="I125" s="36">
        <f t="shared" si="5"/>
        <v>160000.34</v>
      </c>
      <c r="K125" s="70"/>
    </row>
    <row r="126" spans="1:11" s="64" customFormat="1" ht="18" customHeight="1">
      <c r="A126" s="64" t="str">
        <f t="shared" si="3"/>
        <v>1604</v>
      </c>
      <c r="B126" s="12" t="s">
        <v>138</v>
      </c>
      <c r="C126" s="11" t="s">
        <v>139</v>
      </c>
      <c r="D126" s="13">
        <v>160000</v>
      </c>
      <c r="E126" s="27"/>
      <c r="F126" s="36">
        <f>SUMIF(记账凭证!$G$3:$G$507,B126,记账凭证!$I$3:$I$507)</f>
        <v>397000</v>
      </c>
      <c r="G126" s="36">
        <f>SUMIF(记账凭证!$G$3:$G$507,B126,记账凭证!$J$3:$J$507)</f>
        <v>557000</v>
      </c>
      <c r="H126" s="36">
        <f t="shared" si="4"/>
        <v>0</v>
      </c>
      <c r="I126" s="36">
        <f t="shared" si="5"/>
        <v>0</v>
      </c>
      <c r="K126" s="70"/>
    </row>
    <row r="127" spans="1:11" s="64" customFormat="1" ht="18" customHeight="1">
      <c r="A127" s="64" t="str">
        <f t="shared" si="3"/>
        <v>1605</v>
      </c>
      <c r="B127" s="12" t="s">
        <v>142</v>
      </c>
      <c r="C127" s="11" t="s">
        <v>144</v>
      </c>
      <c r="D127" s="13">
        <v>240000</v>
      </c>
      <c r="E127" s="27"/>
      <c r="F127" s="36">
        <f>SUMIF(记账凭证!$G$3:$G$507,B127,记账凭证!$I$3:$I$507)</f>
        <v>0</v>
      </c>
      <c r="G127" s="36">
        <f>SUMIF(记账凭证!$G$3:$G$507,B127,记账凭证!$J$3:$J$507)</f>
        <v>240000</v>
      </c>
      <c r="H127" s="36">
        <f t="shared" si="4"/>
        <v>0</v>
      </c>
      <c r="I127" s="36">
        <f t="shared" si="5"/>
        <v>0</v>
      </c>
      <c r="K127" s="70"/>
    </row>
    <row r="128" spans="1:11" s="64" customFormat="1" ht="18" customHeight="1">
      <c r="A128" s="64" t="str">
        <f t="shared" si="3"/>
        <v>1605</v>
      </c>
      <c r="B128" s="12" t="s">
        <v>143</v>
      </c>
      <c r="C128" s="11" t="s">
        <v>145</v>
      </c>
      <c r="D128" s="13"/>
      <c r="E128" s="27"/>
      <c r="F128" s="36">
        <f>SUMIF(记账凭证!$G$3:$G$507,B128,记账凭证!$I$3:$I$507)</f>
        <v>10000</v>
      </c>
      <c r="G128" s="36">
        <f>SUMIF(记账凭证!$G$3:$G$507,B128,记账凭证!$J$3:$J$507)</f>
        <v>0</v>
      </c>
      <c r="H128" s="36">
        <f t="shared" si="4"/>
        <v>10000</v>
      </c>
      <c r="I128" s="36">
        <f t="shared" si="5"/>
        <v>0</v>
      </c>
      <c r="K128" s="70"/>
    </row>
    <row r="129" spans="1:11" s="64" customFormat="1" ht="18" customHeight="1">
      <c r="A129" s="64" t="str">
        <f t="shared" si="3"/>
        <v>1606</v>
      </c>
      <c r="B129" s="12" t="s">
        <v>148</v>
      </c>
      <c r="C129" s="11" t="s">
        <v>150</v>
      </c>
      <c r="D129" s="13">
        <v>2461</v>
      </c>
      <c r="E129" s="27"/>
      <c r="F129" s="36">
        <f>SUMIF(记账凭证!$G$3:$G$507,B129,记账凭证!$I$3:$I$507)</f>
        <v>130</v>
      </c>
      <c r="G129" s="36">
        <f>SUMIF(记账凭证!$G$3:$G$507,B129,记账凭证!$J$3:$J$507)</f>
        <v>2591</v>
      </c>
      <c r="H129" s="36">
        <f t="shared" si="4"/>
        <v>0</v>
      </c>
      <c r="I129" s="36">
        <f t="shared" si="5"/>
        <v>0</v>
      </c>
      <c r="K129" s="70"/>
    </row>
    <row r="130" spans="1:11" s="64" customFormat="1" ht="18" customHeight="1">
      <c r="A130" s="64" t="str">
        <f t="shared" si="3"/>
        <v>1606</v>
      </c>
      <c r="B130" s="12" t="s">
        <v>1411</v>
      </c>
      <c r="C130" s="11" t="s">
        <v>151</v>
      </c>
      <c r="D130" s="13"/>
      <c r="E130" s="27"/>
      <c r="F130" s="36">
        <f>SUMIF(记账凭证!$G$3:$G$507,B130,记账凭证!$I$3:$I$507)</f>
        <v>470</v>
      </c>
      <c r="G130" s="36">
        <f>SUMIF(记账凭证!$G$3:$G$507,B130,记账凭证!$J$3:$J$507)</f>
        <v>470</v>
      </c>
      <c r="H130" s="36">
        <f t="shared" si="4"/>
        <v>0</v>
      </c>
      <c r="I130" s="36">
        <f t="shared" si="5"/>
        <v>0</v>
      </c>
      <c r="K130" s="70"/>
    </row>
    <row r="131" spans="1:11" s="64" customFormat="1" ht="18" customHeight="1">
      <c r="A131" s="64" t="str">
        <f t="shared" si="3"/>
        <v>1701</v>
      </c>
      <c r="B131" s="12" t="s">
        <v>154</v>
      </c>
      <c r="C131" s="11" t="s">
        <v>156</v>
      </c>
      <c r="D131" s="13">
        <v>154000</v>
      </c>
      <c r="E131" s="27"/>
      <c r="F131" s="36">
        <f>SUMIF(记账凭证!$G$3:$G$507,B131,记账凭证!$I$3:$I$507)</f>
        <v>0</v>
      </c>
      <c r="G131" s="36">
        <f>SUMIF(记账凭证!$G$3:$G$507,B131,记账凭证!$J$3:$J$507)</f>
        <v>0</v>
      </c>
      <c r="H131" s="36">
        <f t="shared" si="4"/>
        <v>154000</v>
      </c>
      <c r="I131" s="36">
        <f t="shared" si="5"/>
        <v>0</v>
      </c>
      <c r="K131" s="70"/>
    </row>
    <row r="132" spans="1:11" s="64" customFormat="1" ht="18" customHeight="1">
      <c r="A132" s="64" t="str">
        <f t="shared" si="3"/>
        <v>1701</v>
      </c>
      <c r="B132" s="12" t="s">
        <v>155</v>
      </c>
      <c r="C132" s="11" t="s">
        <v>157</v>
      </c>
      <c r="D132" s="13">
        <v>2110</v>
      </c>
      <c r="E132" s="27"/>
      <c r="F132" s="36">
        <f>SUMIF(记账凭证!$G$3:$G$507,B132,记账凭证!$I$3:$I$507)</f>
        <v>0</v>
      </c>
      <c r="G132" s="36">
        <f>SUMIF(记账凭证!$G$3:$G$507,B132,记账凭证!$J$3:$J$507)</f>
        <v>0</v>
      </c>
      <c r="H132" s="36">
        <f t="shared" si="4"/>
        <v>2110</v>
      </c>
      <c r="I132" s="36">
        <f t="shared" si="5"/>
        <v>0</v>
      </c>
      <c r="K132" s="70"/>
    </row>
    <row r="133" spans="1:11" s="64" customFormat="1" ht="18" customHeight="1">
      <c r="A133" s="64" t="str">
        <f t="shared" ref="A133:A196" si="6">LEFT(B133,4)</f>
        <v>1702</v>
      </c>
      <c r="B133" s="12" t="s">
        <v>160</v>
      </c>
      <c r="C133" s="11" t="s">
        <v>162</v>
      </c>
      <c r="D133" s="13"/>
      <c r="E133" s="27">
        <v>844</v>
      </c>
      <c r="F133" s="36">
        <f>SUMIF(记账凭证!$G$3:$G$507,B133,记账凭证!$I$3:$I$507)</f>
        <v>0</v>
      </c>
      <c r="G133" s="36">
        <f>SUMIF(记账凭证!$G$3:$G$507,B133,记账凭证!$J$3:$J$507)</f>
        <v>3080</v>
      </c>
      <c r="H133" s="36">
        <f t="shared" ref="H133:H196" si="7">IF(D133+F133-E133-G133&gt;0,D133+F133-E133-G133,0)</f>
        <v>0</v>
      </c>
      <c r="I133" s="36">
        <f t="shared" ref="I133:I196" si="8">IF(D133+F133-E133-G133&gt;0,0,ABS(D133+F133-E133-G133))</f>
        <v>3924</v>
      </c>
      <c r="K133" s="70"/>
    </row>
    <row r="134" spans="1:11" s="64" customFormat="1" ht="18" customHeight="1">
      <c r="A134" s="64" t="str">
        <f t="shared" si="6"/>
        <v>1702</v>
      </c>
      <c r="B134" s="12" t="s">
        <v>161</v>
      </c>
      <c r="C134" s="11" t="s">
        <v>163</v>
      </c>
      <c r="D134" s="13"/>
      <c r="E134" s="27">
        <v>211</v>
      </c>
      <c r="F134" s="36">
        <f>SUMIF(记账凭证!$G$3:$G$507,B134,记账凭证!$I$3:$I$507)</f>
        <v>0</v>
      </c>
      <c r="G134" s="36">
        <f>SUMIF(记账凭证!$G$3:$G$507,B134,记账凭证!$J$3:$J$507)</f>
        <v>42.2</v>
      </c>
      <c r="H134" s="36">
        <f t="shared" si="7"/>
        <v>0</v>
      </c>
      <c r="I134" s="36">
        <f t="shared" si="8"/>
        <v>253.2</v>
      </c>
      <c r="K134" s="70"/>
    </row>
    <row r="135" spans="1:11" s="64" customFormat="1" ht="18" customHeight="1">
      <c r="A135" s="64" t="str">
        <f t="shared" si="6"/>
        <v>1703</v>
      </c>
      <c r="B135" s="12" t="s">
        <v>164</v>
      </c>
      <c r="C135" s="11" t="s">
        <v>165</v>
      </c>
      <c r="D135" s="13"/>
      <c r="E135" s="27">
        <v>1980</v>
      </c>
      <c r="F135" s="36">
        <f>SUMIF(记账凭证!$G$3:$G$507,B135,记账凭证!$I$3:$I$507)</f>
        <v>0</v>
      </c>
      <c r="G135" s="36">
        <f>SUMIF(记账凭证!$G$3:$G$507,B135,记账凭证!$J$3:$J$507)</f>
        <v>0</v>
      </c>
      <c r="H135" s="36">
        <f t="shared" si="7"/>
        <v>0</v>
      </c>
      <c r="I135" s="36">
        <f t="shared" si="8"/>
        <v>1980</v>
      </c>
      <c r="K135" s="70"/>
    </row>
    <row r="136" spans="1:11" s="64" customFormat="1" ht="18" customHeight="1">
      <c r="A136" s="64" t="str">
        <f t="shared" si="6"/>
        <v>1801</v>
      </c>
      <c r="B136" s="12" t="s">
        <v>1183</v>
      </c>
      <c r="C136" s="11" t="s">
        <v>169</v>
      </c>
      <c r="D136" s="13">
        <v>14460</v>
      </c>
      <c r="E136" s="27"/>
      <c r="F136" s="36">
        <f>SUMIF(记账凭证!$G$3:$G$507,B136,记账凭证!$I$3:$I$507)</f>
        <v>0</v>
      </c>
      <c r="G136" s="36">
        <f>SUMIF(记账凭证!$G$3:$G$507,B136,记账凭证!$J$3:$J$507)</f>
        <v>7230</v>
      </c>
      <c r="H136" s="36">
        <f t="shared" si="7"/>
        <v>7230</v>
      </c>
      <c r="I136" s="36">
        <f t="shared" si="8"/>
        <v>0</v>
      </c>
      <c r="K136" s="70"/>
    </row>
    <row r="137" spans="1:11" s="64" customFormat="1" ht="18" customHeight="1">
      <c r="A137" s="64" t="str">
        <f t="shared" si="6"/>
        <v>1901</v>
      </c>
      <c r="B137" s="12" t="s">
        <v>172</v>
      </c>
      <c r="C137" s="11" t="s">
        <v>173</v>
      </c>
      <c r="D137" s="13">
        <v>24597.56</v>
      </c>
      <c r="E137" s="27"/>
      <c r="F137" s="36">
        <f>SUMIF(记账凭证!$G$3:$G$507,B137,记账凭证!$I$3:$I$507)</f>
        <v>6600</v>
      </c>
      <c r="G137" s="36">
        <f>SUMIF(记账凭证!$G$3:$G$507,B137,记账凭证!$J$3:$J$507)</f>
        <v>31197.56</v>
      </c>
      <c r="H137" s="36">
        <f t="shared" si="7"/>
        <v>0</v>
      </c>
      <c r="I137" s="36">
        <f t="shared" si="8"/>
        <v>0</v>
      </c>
      <c r="K137" s="70"/>
    </row>
    <row r="138" spans="1:11" s="64" customFormat="1" ht="18" customHeight="1">
      <c r="A138" s="64" t="str">
        <f t="shared" si="6"/>
        <v>2001</v>
      </c>
      <c r="B138" s="12" t="s">
        <v>176</v>
      </c>
      <c r="C138" s="11" t="s">
        <v>177</v>
      </c>
      <c r="D138" s="13"/>
      <c r="E138" s="27">
        <v>200000</v>
      </c>
      <c r="F138" s="36">
        <f>SUMIF(记账凭证!$G$3:$G$507,B138,记账凭证!$I$3:$I$507)</f>
        <v>200000</v>
      </c>
      <c r="G138" s="36">
        <f>SUMIF(记账凭证!$G$3:$G$507,B138,记账凭证!$J$3:$J$507)</f>
        <v>0</v>
      </c>
      <c r="H138" s="36">
        <f t="shared" si="7"/>
        <v>0</v>
      </c>
      <c r="I138" s="36">
        <f t="shared" si="8"/>
        <v>0</v>
      </c>
      <c r="K138" s="70"/>
    </row>
    <row r="139" spans="1:11" s="64" customFormat="1" ht="18" customHeight="1">
      <c r="A139" s="64" t="str">
        <f t="shared" si="6"/>
        <v>2001</v>
      </c>
      <c r="B139" s="12" t="s">
        <v>510</v>
      </c>
      <c r="C139" s="11" t="s">
        <v>511</v>
      </c>
      <c r="D139" s="13"/>
      <c r="E139" s="17"/>
      <c r="F139" s="36">
        <f>SUMIF(记账凭证!$G$3:$G$507,B139,记账凭证!$I$3:$I$507)</f>
        <v>0</v>
      </c>
      <c r="G139" s="36">
        <f>SUMIF(记账凭证!$G$3:$G$507,B139,记账凭证!$J$3:$J$507)</f>
        <v>2000000</v>
      </c>
      <c r="H139" s="36">
        <f t="shared" si="7"/>
        <v>0</v>
      </c>
      <c r="I139" s="36">
        <f t="shared" si="8"/>
        <v>2000000</v>
      </c>
      <c r="K139" s="70"/>
    </row>
    <row r="140" spans="1:11" s="64" customFormat="1" ht="18" customHeight="1">
      <c r="A140" s="64" t="str">
        <f t="shared" si="6"/>
        <v>2201</v>
      </c>
      <c r="B140" s="12" t="s">
        <v>180</v>
      </c>
      <c r="C140" s="11" t="s">
        <v>181</v>
      </c>
      <c r="D140" s="13"/>
      <c r="E140" s="27">
        <v>150000</v>
      </c>
      <c r="F140" s="36">
        <f>SUMIF(记账凭证!$G$3:$G$507,B140,记账凭证!$I$3:$I$507)</f>
        <v>15000</v>
      </c>
      <c r="G140" s="36">
        <f>SUMIF(记账凭证!$G$3:$G$507,B140,记账凭证!$J$3:$J$507)</f>
        <v>0</v>
      </c>
      <c r="H140" s="36">
        <f t="shared" si="7"/>
        <v>0</v>
      </c>
      <c r="I140" s="36">
        <f t="shared" si="8"/>
        <v>135000</v>
      </c>
      <c r="K140" s="70"/>
    </row>
    <row r="141" spans="1:11" s="64" customFormat="1" ht="18" customHeight="1">
      <c r="A141" s="64" t="str">
        <f t="shared" si="6"/>
        <v>2201</v>
      </c>
      <c r="B141" s="12" t="s">
        <v>1325</v>
      </c>
      <c r="C141" s="11" t="s">
        <v>182</v>
      </c>
      <c r="D141" s="13"/>
      <c r="E141" s="27"/>
      <c r="F141" s="36">
        <f>SUMIF(记账凭证!$G$3:$G$507,B141,记账凭证!$I$3:$I$507)</f>
        <v>0</v>
      </c>
      <c r="G141" s="36">
        <f>SUMIF(记账凭证!$G$3:$G$507,B141,记账凭证!$J$3:$J$507)</f>
        <v>72320</v>
      </c>
      <c r="H141" s="36">
        <f t="shared" si="7"/>
        <v>0</v>
      </c>
      <c r="I141" s="36">
        <f t="shared" si="8"/>
        <v>72320</v>
      </c>
      <c r="K141" s="70"/>
    </row>
    <row r="142" spans="1:11" s="64" customFormat="1" ht="18" customHeight="1">
      <c r="A142" s="64" t="str">
        <f t="shared" si="6"/>
        <v>2202</v>
      </c>
      <c r="B142" s="12" t="s">
        <v>185</v>
      </c>
      <c r="C142" s="11" t="s">
        <v>193</v>
      </c>
      <c r="D142" s="13"/>
      <c r="E142" s="27">
        <v>129761.18</v>
      </c>
      <c r="F142" s="36">
        <f>SUMIF(记账凭证!$G$3:$G$507,B142,记账凭证!$I$3:$I$507)</f>
        <v>0</v>
      </c>
      <c r="G142" s="36">
        <f>SUMIF(记账凭证!$G$3:$G$507,B142,记账凭证!$J$3:$J$507)</f>
        <v>0</v>
      </c>
      <c r="H142" s="36">
        <f t="shared" si="7"/>
        <v>0</v>
      </c>
      <c r="I142" s="36">
        <f t="shared" si="8"/>
        <v>129761.18</v>
      </c>
      <c r="K142" s="70"/>
    </row>
    <row r="143" spans="1:11" s="64" customFormat="1" ht="18" customHeight="1">
      <c r="A143" s="64" t="str">
        <f t="shared" si="6"/>
        <v>2202</v>
      </c>
      <c r="B143" s="12" t="s">
        <v>1412</v>
      </c>
      <c r="C143" s="11" t="s">
        <v>194</v>
      </c>
      <c r="D143" s="13"/>
      <c r="E143" s="27">
        <v>4757.6400000000003</v>
      </c>
      <c r="F143" s="36">
        <f>SUMIF(记账凭证!$G$3:$G$507,B143,记账凭证!$I$3:$I$507)</f>
        <v>0</v>
      </c>
      <c r="G143" s="36">
        <f>SUMIF(记账凭证!$G$3:$G$507,B143,记账凭证!$J$3:$J$507)</f>
        <v>0</v>
      </c>
      <c r="H143" s="36">
        <f t="shared" si="7"/>
        <v>0</v>
      </c>
      <c r="I143" s="36">
        <f t="shared" si="8"/>
        <v>4757.6400000000003</v>
      </c>
      <c r="K143" s="70"/>
    </row>
    <row r="144" spans="1:11" s="64" customFormat="1" ht="18" customHeight="1">
      <c r="A144" s="64" t="str">
        <f t="shared" si="6"/>
        <v>2202</v>
      </c>
      <c r="B144" s="12" t="s">
        <v>1413</v>
      </c>
      <c r="C144" s="11" t="s">
        <v>195</v>
      </c>
      <c r="D144" s="13"/>
      <c r="E144" s="27">
        <v>19763</v>
      </c>
      <c r="F144" s="36">
        <f>SUMIF(记账凭证!$G$3:$G$507,B144,记账凭证!$I$3:$I$507)</f>
        <v>0</v>
      </c>
      <c r="G144" s="36">
        <f>SUMIF(记账凭证!$G$3:$G$507,B144,记账凭证!$J$3:$J$507)</f>
        <v>0</v>
      </c>
      <c r="H144" s="36">
        <f t="shared" si="7"/>
        <v>0</v>
      </c>
      <c r="I144" s="36">
        <f t="shared" si="8"/>
        <v>19763</v>
      </c>
      <c r="K144" s="70"/>
    </row>
    <row r="145" spans="1:11" s="64" customFormat="1" ht="18" customHeight="1">
      <c r="A145" s="64" t="str">
        <f t="shared" si="6"/>
        <v>2202</v>
      </c>
      <c r="B145" s="12" t="s">
        <v>1414</v>
      </c>
      <c r="C145" s="11" t="s">
        <v>196</v>
      </c>
      <c r="D145" s="13"/>
      <c r="E145" s="27">
        <v>59443.12</v>
      </c>
      <c r="F145" s="36">
        <f>SUMIF(记账凭证!$G$3:$G$507,B145,记账凭证!$I$3:$I$507)</f>
        <v>0</v>
      </c>
      <c r="G145" s="36">
        <f>SUMIF(记账凭证!$G$3:$G$507,B145,记账凭证!$J$3:$J$507)</f>
        <v>143918.56</v>
      </c>
      <c r="H145" s="36">
        <f t="shared" si="7"/>
        <v>0</v>
      </c>
      <c r="I145" s="36">
        <f t="shared" si="8"/>
        <v>203361.68</v>
      </c>
      <c r="K145" s="70"/>
    </row>
    <row r="146" spans="1:11" s="64" customFormat="1" ht="18" customHeight="1">
      <c r="A146" s="64" t="str">
        <f t="shared" si="6"/>
        <v>2202</v>
      </c>
      <c r="B146" s="12" t="s">
        <v>1415</v>
      </c>
      <c r="C146" s="11" t="s">
        <v>197</v>
      </c>
      <c r="D146" s="13"/>
      <c r="E146" s="27">
        <v>79452.11</v>
      </c>
      <c r="F146" s="36">
        <f>SUMIF(记账凭证!$G$3:$G$507,B146,记账凭证!$I$3:$I$507)</f>
        <v>0</v>
      </c>
      <c r="G146" s="36">
        <f>SUMIF(记账凭证!$G$3:$G$507,B146,记账凭证!$J$3:$J$507)</f>
        <v>11700</v>
      </c>
      <c r="H146" s="36">
        <f t="shared" si="7"/>
        <v>0</v>
      </c>
      <c r="I146" s="36">
        <f t="shared" si="8"/>
        <v>91152.11</v>
      </c>
      <c r="K146" s="70"/>
    </row>
    <row r="147" spans="1:11" s="64" customFormat="1" ht="18" customHeight="1">
      <c r="A147" s="64" t="str">
        <f t="shared" si="6"/>
        <v>2202</v>
      </c>
      <c r="B147" s="12" t="s">
        <v>1328</v>
      </c>
      <c r="C147" s="11" t="s">
        <v>198</v>
      </c>
      <c r="D147" s="13"/>
      <c r="E147" s="27">
        <v>91000</v>
      </c>
      <c r="F147" s="36">
        <f>SUMIF(记账凭证!$G$3:$G$507,B147,记账凭证!$I$3:$I$507)</f>
        <v>0</v>
      </c>
      <c r="G147" s="36">
        <f>SUMIF(记账凭证!$G$3:$G$507,B147,记账凭证!$J$3:$J$507)</f>
        <v>9349.2000000000007</v>
      </c>
      <c r="H147" s="36">
        <f t="shared" si="7"/>
        <v>0</v>
      </c>
      <c r="I147" s="36">
        <f t="shared" si="8"/>
        <v>100349.2</v>
      </c>
      <c r="K147" s="70"/>
    </row>
    <row r="148" spans="1:11" s="64" customFormat="1" ht="18" customHeight="1">
      <c r="A148" s="64" t="str">
        <f t="shared" si="6"/>
        <v>2202</v>
      </c>
      <c r="B148" s="12" t="s">
        <v>893</v>
      </c>
      <c r="C148" s="11" t="s">
        <v>199</v>
      </c>
      <c r="D148" s="13"/>
      <c r="E148" s="27"/>
      <c r="F148" s="36">
        <f>SUMIF(记账凭证!$G$3:$G$507,B148,记账凭证!$I$3:$I$507)</f>
        <v>128632.4</v>
      </c>
      <c r="G148" s="36">
        <f>SUMIF(记账凭证!$G$3:$G$507,B148,记账凭证!$J$3:$J$507)</f>
        <v>150499.91</v>
      </c>
      <c r="H148" s="36">
        <f t="shared" si="7"/>
        <v>0</v>
      </c>
      <c r="I148" s="36">
        <f t="shared" si="8"/>
        <v>21867.510000000009</v>
      </c>
      <c r="K148" s="70"/>
    </row>
    <row r="149" spans="1:11" s="64" customFormat="1" ht="18" customHeight="1">
      <c r="A149" s="64" t="str">
        <f t="shared" si="6"/>
        <v>2202</v>
      </c>
      <c r="B149" s="12" t="s">
        <v>1416</v>
      </c>
      <c r="C149" s="11" t="s">
        <v>200</v>
      </c>
      <c r="D149" s="13"/>
      <c r="E149" s="27"/>
      <c r="F149" s="36">
        <f>SUMIF(记账凭证!$G$3:$G$507,B149,记账凭证!$I$3:$I$507)</f>
        <v>0</v>
      </c>
      <c r="G149" s="36">
        <f>SUMIF(记账凭证!$G$3:$G$507,B149,记账凭证!$J$3:$J$507)</f>
        <v>29883</v>
      </c>
      <c r="H149" s="36">
        <f t="shared" si="7"/>
        <v>0</v>
      </c>
      <c r="I149" s="36">
        <f t="shared" si="8"/>
        <v>29883</v>
      </c>
      <c r="K149" s="70"/>
    </row>
    <row r="150" spans="1:11" s="64" customFormat="1" ht="18" customHeight="1">
      <c r="A150" s="64" t="str">
        <f t="shared" si="6"/>
        <v>2203</v>
      </c>
      <c r="B150" s="12" t="s">
        <v>203</v>
      </c>
      <c r="C150" s="11" t="s">
        <v>205</v>
      </c>
      <c r="D150" s="13"/>
      <c r="E150" s="27">
        <v>70000</v>
      </c>
      <c r="F150" s="36">
        <f>SUMIF(记账凭证!$G$3:$G$507,B150,记账凭证!$I$3:$I$507)</f>
        <v>0</v>
      </c>
      <c r="G150" s="36">
        <f>SUMIF(记账凭证!$G$3:$G$507,B150,记账凭证!$J$3:$J$507)</f>
        <v>0</v>
      </c>
      <c r="H150" s="36">
        <f t="shared" si="7"/>
        <v>0</v>
      </c>
      <c r="I150" s="36">
        <f t="shared" si="8"/>
        <v>70000</v>
      </c>
      <c r="K150" s="70"/>
    </row>
    <row r="151" spans="1:11" s="64" customFormat="1" ht="18" customHeight="1">
      <c r="A151" s="64" t="str">
        <f t="shared" si="6"/>
        <v>2203</v>
      </c>
      <c r="B151" s="12" t="s">
        <v>1417</v>
      </c>
      <c r="C151" s="11" t="s">
        <v>206</v>
      </c>
      <c r="D151" s="13"/>
      <c r="E151" s="27">
        <v>68000</v>
      </c>
      <c r="F151" s="36">
        <f>SUMIF(记账凭证!$G$3:$G$507,B151,记账凭证!$I$3:$I$507)</f>
        <v>0</v>
      </c>
      <c r="G151" s="36">
        <f>SUMIF(记账凭证!$G$3:$G$507,B151,记账凭证!$J$3:$J$507)</f>
        <v>0</v>
      </c>
      <c r="H151" s="36">
        <f t="shared" si="7"/>
        <v>0</v>
      </c>
      <c r="I151" s="36">
        <f t="shared" si="8"/>
        <v>68000</v>
      </c>
      <c r="K151" s="70"/>
    </row>
    <row r="152" spans="1:11" s="64" customFormat="1" ht="18" customHeight="1">
      <c r="A152" s="64" t="str">
        <f t="shared" si="6"/>
        <v>2203</v>
      </c>
      <c r="B152" s="12" t="s">
        <v>900</v>
      </c>
      <c r="C152" s="11" t="s">
        <v>901</v>
      </c>
      <c r="D152" s="13"/>
      <c r="E152" s="27"/>
      <c r="F152" s="36">
        <f>SUMIF(记账凭证!$G$3:$G$507,B152,记账凭证!$I$3:$I$507)</f>
        <v>1000</v>
      </c>
      <c r="G152" s="36">
        <f>SUMIF(记账凭证!$G$3:$G$507,B152,记账凭证!$J$3:$J$507)</f>
        <v>3000</v>
      </c>
      <c r="H152" s="36">
        <f t="shared" si="7"/>
        <v>0</v>
      </c>
      <c r="I152" s="36">
        <f t="shared" si="8"/>
        <v>2000</v>
      </c>
      <c r="K152" s="70"/>
    </row>
    <row r="153" spans="1:11" s="64" customFormat="1" ht="18" customHeight="1">
      <c r="A153" s="64" t="str">
        <f t="shared" si="6"/>
        <v>2211</v>
      </c>
      <c r="B153" s="12" t="s">
        <v>209</v>
      </c>
      <c r="C153" s="11" t="s">
        <v>215</v>
      </c>
      <c r="D153" s="13"/>
      <c r="E153" s="27">
        <v>167984.8</v>
      </c>
      <c r="F153" s="36">
        <f>SUMIF(记账凭证!$G$3:$G$507,B153,记账凭证!$I$3:$I$507)</f>
        <v>128159.98999999998</v>
      </c>
      <c r="G153" s="36">
        <f>SUMIF(记账凭证!$G$3:$G$507,B153,记账凭证!$J$3:$J$507)</f>
        <v>125000</v>
      </c>
      <c r="H153" s="36">
        <f t="shared" si="7"/>
        <v>0</v>
      </c>
      <c r="I153" s="36">
        <f t="shared" si="8"/>
        <v>164824.81</v>
      </c>
      <c r="K153" s="70"/>
    </row>
    <row r="154" spans="1:11" s="64" customFormat="1" ht="18" customHeight="1">
      <c r="A154" s="64" t="str">
        <f t="shared" si="6"/>
        <v>2211</v>
      </c>
      <c r="B154" s="12" t="s">
        <v>1012</v>
      </c>
      <c r="C154" s="11" t="s">
        <v>216</v>
      </c>
      <c r="D154" s="13"/>
      <c r="E154" s="27">
        <v>90000</v>
      </c>
      <c r="F154" s="36">
        <f>SUMIF(记账凭证!$G$3:$G$507,B154,记账凭证!$I$3:$I$507)</f>
        <v>56550</v>
      </c>
      <c r="G154" s="36">
        <f>SUMIF(记账凭证!$G$3:$G$507,B154,记账凭证!$J$3:$J$507)</f>
        <v>0</v>
      </c>
      <c r="H154" s="36">
        <f t="shared" si="7"/>
        <v>0</v>
      </c>
      <c r="I154" s="36">
        <f t="shared" si="8"/>
        <v>33450</v>
      </c>
      <c r="K154" s="70"/>
    </row>
    <row r="155" spans="1:11" s="64" customFormat="1" ht="18" customHeight="1">
      <c r="A155" s="64" t="str">
        <f t="shared" si="6"/>
        <v>2211</v>
      </c>
      <c r="B155" s="12" t="s">
        <v>1071</v>
      </c>
      <c r="C155" s="11" t="s">
        <v>217</v>
      </c>
      <c r="D155" s="13"/>
      <c r="E155" s="27">
        <f>40000+25000</f>
        <v>65000</v>
      </c>
      <c r="F155" s="36">
        <f>SUMIF(记账凭证!$G$3:$G$507,B155,记账凭证!$I$3:$I$507)</f>
        <v>25000</v>
      </c>
      <c r="G155" s="36">
        <f>SUMIF(记账凭证!$G$3:$G$507,B155,记账凭证!$J$3:$J$507)</f>
        <v>25000</v>
      </c>
      <c r="H155" s="36">
        <f t="shared" si="7"/>
        <v>0</v>
      </c>
      <c r="I155" s="36">
        <f t="shared" si="8"/>
        <v>65000</v>
      </c>
      <c r="K155" s="70"/>
    </row>
    <row r="156" spans="1:11" s="64" customFormat="1" ht="18" customHeight="1">
      <c r="A156" s="64" t="str">
        <f t="shared" si="6"/>
        <v>2211</v>
      </c>
      <c r="B156" s="12" t="s">
        <v>909</v>
      </c>
      <c r="C156" s="11" t="s">
        <v>218</v>
      </c>
      <c r="D156" s="13"/>
      <c r="E156" s="27">
        <v>5000</v>
      </c>
      <c r="F156" s="36">
        <f>SUMIF(记账凭证!$G$3:$G$507,B156,记账凭证!$I$3:$I$507)</f>
        <v>2580</v>
      </c>
      <c r="G156" s="36">
        <f>SUMIF(记账凭证!$G$3:$G$507,B156,记账凭证!$J$3:$J$507)</f>
        <v>2500</v>
      </c>
      <c r="H156" s="36">
        <f t="shared" si="7"/>
        <v>0</v>
      </c>
      <c r="I156" s="36">
        <f t="shared" si="8"/>
        <v>4920</v>
      </c>
      <c r="K156" s="70"/>
    </row>
    <row r="157" spans="1:11" s="64" customFormat="1" ht="18" customHeight="1">
      <c r="A157" s="64" t="str">
        <f t="shared" si="6"/>
        <v>2211</v>
      </c>
      <c r="B157" s="12" t="s">
        <v>1076</v>
      </c>
      <c r="C157" s="11" t="s">
        <v>219</v>
      </c>
      <c r="D157" s="13"/>
      <c r="E157" s="27">
        <v>5000</v>
      </c>
      <c r="F157" s="36">
        <f>SUMIF(记账凭证!$G$3:$G$507,B157,记账凭证!$I$3:$I$507)</f>
        <v>0</v>
      </c>
      <c r="G157" s="36">
        <f>SUMIF(记账凭证!$G$3:$G$507,B157,记账凭证!$J$3:$J$507)</f>
        <v>1875</v>
      </c>
      <c r="H157" s="36">
        <f t="shared" si="7"/>
        <v>0</v>
      </c>
      <c r="I157" s="36">
        <f t="shared" si="8"/>
        <v>6875</v>
      </c>
      <c r="K157" s="70"/>
    </row>
    <row r="158" spans="1:11" s="64" customFormat="1" ht="18" customHeight="1">
      <c r="A158" s="64" t="str">
        <f t="shared" si="6"/>
        <v>2211</v>
      </c>
      <c r="B158" s="12" t="s">
        <v>1070</v>
      </c>
      <c r="C158" s="11" t="s">
        <v>220</v>
      </c>
      <c r="D158" s="13"/>
      <c r="E158" s="27">
        <f>60000+55599</f>
        <v>115599</v>
      </c>
      <c r="F158" s="36">
        <f>SUMIF(记账凭证!$G$3:$G$507,B158,记账凭证!$I$3:$I$507)</f>
        <v>55599</v>
      </c>
      <c r="G158" s="36">
        <f>SUMIF(记账凭证!$G$3:$G$507,B158,记账凭证!$J$3:$J$507)</f>
        <v>53874.990000000005</v>
      </c>
      <c r="H158" s="36">
        <f t="shared" si="7"/>
        <v>0</v>
      </c>
      <c r="I158" s="36">
        <f t="shared" si="8"/>
        <v>113874.99</v>
      </c>
      <c r="K158" s="70"/>
    </row>
    <row r="159" spans="1:11" s="64" customFormat="1" ht="18" customHeight="1">
      <c r="A159" s="64" t="str">
        <f t="shared" si="6"/>
        <v>2221</v>
      </c>
      <c r="B159" s="12" t="s">
        <v>223</v>
      </c>
      <c r="C159" s="11" t="s">
        <v>232</v>
      </c>
      <c r="D159" s="13"/>
      <c r="E159" s="27">
        <v>87175.47</v>
      </c>
      <c r="F159" s="36">
        <f>SUMIF(记账凭证!$G$3:$G$507,B159,记账凭证!$I$3:$I$507)</f>
        <v>0</v>
      </c>
      <c r="G159" s="36">
        <f>SUMIF(记账凭证!$G$3:$G$507,B159,记账凭证!$J$3:$J$507)</f>
        <v>0</v>
      </c>
      <c r="H159" s="36">
        <f t="shared" si="7"/>
        <v>0</v>
      </c>
      <c r="I159" s="36">
        <f t="shared" si="8"/>
        <v>87175.47</v>
      </c>
      <c r="K159" s="70"/>
    </row>
    <row r="160" spans="1:11" s="64" customFormat="1" ht="18" customHeight="1">
      <c r="A160" s="64" t="str">
        <f t="shared" si="6"/>
        <v>2221</v>
      </c>
      <c r="B160" s="12" t="s">
        <v>427</v>
      </c>
      <c r="C160" s="11" t="s">
        <v>431</v>
      </c>
      <c r="D160" s="13"/>
      <c r="E160" s="27">
        <v>265593.77</v>
      </c>
      <c r="F160" s="36">
        <f>SUMIF(记账凭证!$G$3:$G$507,B160,记账凭证!$I$3:$I$507)</f>
        <v>228339.96000000002</v>
      </c>
      <c r="G160" s="36">
        <f>SUMIF(记账凭证!$G$3:$G$507,B160,记账凭证!$J$3:$J$507)</f>
        <v>0</v>
      </c>
      <c r="H160" s="36">
        <f t="shared" si="7"/>
        <v>0</v>
      </c>
      <c r="I160" s="36">
        <f t="shared" si="8"/>
        <v>37253.81</v>
      </c>
      <c r="K160" s="70"/>
    </row>
    <row r="161" spans="1:11" s="64" customFormat="1" ht="18" customHeight="1">
      <c r="A161" s="64" t="str">
        <f t="shared" si="6"/>
        <v>2221</v>
      </c>
      <c r="B161" s="12" t="s">
        <v>1418</v>
      </c>
      <c r="C161" s="11" t="s">
        <v>432</v>
      </c>
      <c r="D161" s="13"/>
      <c r="E161" s="27">
        <v>6102.28</v>
      </c>
      <c r="F161" s="36">
        <f>SUMIF(记账凭证!$G$3:$G$507,B161,记账凭证!$I$3:$I$507)</f>
        <v>87175.47</v>
      </c>
      <c r="G161" s="36">
        <f>SUMIF(记账凭证!$G$3:$G$507,B161,记账凭证!$J$3:$J$507)</f>
        <v>0</v>
      </c>
      <c r="H161" s="36">
        <f t="shared" si="7"/>
        <v>81073.19</v>
      </c>
      <c r="I161" s="36">
        <f t="shared" si="8"/>
        <v>0</v>
      </c>
      <c r="K161" s="70"/>
    </row>
    <row r="162" spans="1:11" s="64" customFormat="1" ht="18" customHeight="1">
      <c r="A162" s="64" t="str">
        <f t="shared" si="6"/>
        <v>2221</v>
      </c>
      <c r="B162" s="12" t="s">
        <v>973</v>
      </c>
      <c r="C162" s="11" t="s">
        <v>433</v>
      </c>
      <c r="D162" s="13"/>
      <c r="E162" s="27">
        <v>5233.3999999999996</v>
      </c>
      <c r="F162" s="36">
        <f>SUMIF(记账凭证!$G$3:$G$507,B162,记账凭证!$I$3:$I$507)</f>
        <v>0</v>
      </c>
      <c r="G162" s="36">
        <f>SUMIF(记账凭证!$G$3:$G$507,B162,记账凭证!$J$3:$J$507)</f>
        <v>305184</v>
      </c>
      <c r="H162" s="36">
        <f t="shared" si="7"/>
        <v>0</v>
      </c>
      <c r="I162" s="36">
        <f t="shared" si="8"/>
        <v>310417.40000000002</v>
      </c>
      <c r="K162" s="70"/>
    </row>
    <row r="163" spans="1:11" s="64" customFormat="1" ht="18" customHeight="1">
      <c r="A163" s="64" t="str">
        <f t="shared" si="6"/>
        <v>2221</v>
      </c>
      <c r="B163" s="12" t="s">
        <v>1419</v>
      </c>
      <c r="C163" s="11" t="s">
        <v>434</v>
      </c>
      <c r="D163" s="13"/>
      <c r="E163" s="27">
        <v>2615.2600000000002</v>
      </c>
      <c r="F163" s="36">
        <f>SUMIF(记账凭证!$G$3:$G$507,B163,记账凭证!$I$3:$I$507)</f>
        <v>0</v>
      </c>
      <c r="G163" s="36">
        <f>SUMIF(记账凭证!$G$3:$G$507,B163,记账凭证!$J$3:$J$507)</f>
        <v>0</v>
      </c>
      <c r="H163" s="36">
        <f t="shared" si="7"/>
        <v>0</v>
      </c>
      <c r="I163" s="36">
        <f t="shared" si="8"/>
        <v>2615.2600000000002</v>
      </c>
      <c r="K163" s="70"/>
    </row>
    <row r="164" spans="1:11" s="64" customFormat="1" ht="18" customHeight="1">
      <c r="A164" s="64" t="str">
        <f t="shared" si="6"/>
        <v>2221</v>
      </c>
      <c r="B164" s="12" t="s">
        <v>630</v>
      </c>
      <c r="C164" s="11" t="s">
        <v>628</v>
      </c>
      <c r="D164" s="13"/>
      <c r="E164" s="27">
        <v>871.75</v>
      </c>
      <c r="F164" s="36">
        <f>SUMIF(记账凭证!$G$3:$G$507,B164,记账凭证!$I$3:$I$507)</f>
        <v>0</v>
      </c>
      <c r="G164" s="36">
        <f>SUMIF(记账凭证!$G$3:$G$507,B164,记账凭证!$J$3:$J$507)</f>
        <v>2823.6</v>
      </c>
      <c r="H164" s="36">
        <f t="shared" si="7"/>
        <v>0</v>
      </c>
      <c r="I164" s="36">
        <f t="shared" si="8"/>
        <v>3695.35</v>
      </c>
      <c r="K164" s="70"/>
    </row>
    <row r="165" spans="1:11" s="64" customFormat="1" ht="18" customHeight="1">
      <c r="A165" s="64" t="str">
        <f t="shared" si="6"/>
        <v>2221</v>
      </c>
      <c r="B165" s="12" t="s">
        <v>631</v>
      </c>
      <c r="C165" s="11" t="s">
        <v>632</v>
      </c>
      <c r="D165" s="13"/>
      <c r="E165" s="27"/>
      <c r="F165" s="36">
        <f>SUMIF(记账凭证!$G$3:$G$507,B165,记账凭证!$I$3:$I$507)</f>
        <v>265593.77</v>
      </c>
      <c r="G165" s="36">
        <f>SUMIF(记账凭证!$G$3:$G$507,B165,记账凭证!$J$3:$J$507)</f>
        <v>91159.11</v>
      </c>
      <c r="H165" s="36">
        <f t="shared" si="7"/>
        <v>174434.66000000003</v>
      </c>
      <c r="I165" s="36">
        <f t="shared" si="8"/>
        <v>0</v>
      </c>
      <c r="K165" s="70"/>
    </row>
    <row r="166" spans="1:11" s="64" customFormat="1" ht="18" customHeight="1">
      <c r="A166" s="64" t="str">
        <f t="shared" si="6"/>
        <v>2221</v>
      </c>
      <c r="B166" s="12" t="s">
        <v>990</v>
      </c>
      <c r="C166" s="11" t="s">
        <v>233</v>
      </c>
      <c r="D166" s="13"/>
      <c r="E166" s="27"/>
      <c r="F166" s="36">
        <f>SUMIF(记账凭证!$G$3:$G$507,B166,记账凭证!$I$3:$I$507)</f>
        <v>6102.28</v>
      </c>
      <c r="G166" s="36">
        <f>SUMIF(记账凭证!$G$3:$G$507,B166,记账凭证!$J$3:$J$507)</f>
        <v>6441.23</v>
      </c>
      <c r="H166" s="36">
        <f t="shared" si="7"/>
        <v>0</v>
      </c>
      <c r="I166" s="36">
        <f t="shared" si="8"/>
        <v>338.94999999999982</v>
      </c>
      <c r="K166" s="70"/>
    </row>
    <row r="167" spans="1:11" s="64" customFormat="1" ht="18" customHeight="1">
      <c r="A167" s="64" t="str">
        <f t="shared" si="6"/>
        <v>2221</v>
      </c>
      <c r="B167" s="12" t="s">
        <v>1420</v>
      </c>
      <c r="C167" s="11" t="s">
        <v>234</v>
      </c>
      <c r="D167" s="13"/>
      <c r="E167" s="27"/>
      <c r="F167" s="36">
        <f>SUMIF(记账凭证!$G$3:$G$507,B167,记账凭证!$I$3:$I$507)</f>
        <v>5233.3999999999996</v>
      </c>
      <c r="G167" s="36">
        <f>SUMIF(记账凭证!$G$3:$G$507,B167,记账凭证!$J$3:$J$507)</f>
        <v>0</v>
      </c>
      <c r="H167" s="36">
        <f t="shared" si="7"/>
        <v>5233.3999999999996</v>
      </c>
      <c r="I167" s="36">
        <f t="shared" si="8"/>
        <v>0</v>
      </c>
      <c r="K167" s="70"/>
    </row>
    <row r="168" spans="1:11" s="64" customFormat="1" ht="18" customHeight="1">
      <c r="A168" s="64" t="str">
        <f t="shared" si="6"/>
        <v>2221</v>
      </c>
      <c r="B168" s="12" t="s">
        <v>991</v>
      </c>
      <c r="C168" s="11" t="s">
        <v>235</v>
      </c>
      <c r="D168" s="13"/>
      <c r="E168" s="27"/>
      <c r="F168" s="36">
        <f>SUMIF(记账凭证!$G$3:$G$507,B168,记账凭证!$I$3:$I$507)</f>
        <v>2615.2600000000002</v>
      </c>
      <c r="G168" s="36">
        <f>SUMIF(记账凭证!$G$3:$G$507,B168,记账凭证!$J$3:$J$507)</f>
        <v>2760.53</v>
      </c>
      <c r="H168" s="36">
        <f t="shared" si="7"/>
        <v>0</v>
      </c>
      <c r="I168" s="36">
        <f t="shared" si="8"/>
        <v>145.26999999999998</v>
      </c>
      <c r="K168" s="70"/>
    </row>
    <row r="169" spans="1:11" s="64" customFormat="1" ht="18" customHeight="1">
      <c r="A169" s="64" t="str">
        <f t="shared" si="6"/>
        <v>2221</v>
      </c>
      <c r="B169" s="12" t="s">
        <v>1230</v>
      </c>
      <c r="C169" s="11" t="s">
        <v>236</v>
      </c>
      <c r="D169" s="13"/>
      <c r="E169" s="27"/>
      <c r="F169" s="36">
        <f>SUMIF(记账凭证!$G$3:$G$507,B169,记账凭证!$I$3:$I$507)</f>
        <v>871.75</v>
      </c>
      <c r="G169" s="36">
        <f>SUMIF(记账凭证!$G$3:$G$507,B169,记账凭证!$J$3:$J$507)</f>
        <v>822.18</v>
      </c>
      <c r="H169" s="36">
        <f t="shared" si="7"/>
        <v>49.57000000000005</v>
      </c>
      <c r="I169" s="36">
        <f t="shared" si="8"/>
        <v>0</v>
      </c>
      <c r="K169" s="70"/>
    </row>
    <row r="170" spans="1:11" s="64" customFormat="1" ht="18" customHeight="1">
      <c r="A170" s="64" t="str">
        <f t="shared" si="6"/>
        <v>2221</v>
      </c>
      <c r="B170" s="12" t="s">
        <v>1224</v>
      </c>
      <c r="C170" s="11" t="s">
        <v>237</v>
      </c>
      <c r="D170" s="13"/>
      <c r="E170" s="27"/>
      <c r="F170" s="36">
        <f>SUMIF(记账凭证!$G$3:$G$507,B170,记账凭证!$I$3:$I$507)</f>
        <v>0</v>
      </c>
      <c r="G170" s="36">
        <f>SUMIF(记账凭证!$G$3:$G$507,B170,记账凭证!$J$3:$J$507)</f>
        <v>2550</v>
      </c>
      <c r="H170" s="36">
        <f t="shared" si="7"/>
        <v>0</v>
      </c>
      <c r="I170" s="36">
        <f t="shared" si="8"/>
        <v>2550</v>
      </c>
      <c r="K170" s="70"/>
    </row>
    <row r="171" spans="1:11" s="64" customFormat="1" ht="18" customHeight="1">
      <c r="A171" s="64" t="str">
        <f t="shared" si="6"/>
        <v>2221</v>
      </c>
      <c r="B171" s="12" t="s">
        <v>1164</v>
      </c>
      <c r="C171" s="11" t="s">
        <v>238</v>
      </c>
      <c r="D171" s="13"/>
      <c r="E171" s="27"/>
      <c r="F171" s="36">
        <f>SUMIF(记账凭证!$G$3:$G$507,B171,记账凭证!$I$3:$I$507)</f>
        <v>0</v>
      </c>
      <c r="G171" s="36">
        <f>SUMIF(记账凭证!$G$3:$G$507,B171,记账凭证!$J$3:$J$507)</f>
        <v>13403.43</v>
      </c>
      <c r="H171" s="36">
        <f t="shared" si="7"/>
        <v>0</v>
      </c>
      <c r="I171" s="36">
        <f t="shared" si="8"/>
        <v>13403.43</v>
      </c>
      <c r="K171" s="70"/>
    </row>
    <row r="172" spans="1:11" s="64" customFormat="1" ht="18" customHeight="1">
      <c r="A172" s="64" t="str">
        <f t="shared" si="6"/>
        <v>2221</v>
      </c>
      <c r="B172" s="12" t="s">
        <v>1165</v>
      </c>
      <c r="C172" s="11" t="s">
        <v>239</v>
      </c>
      <c r="D172" s="13"/>
      <c r="E172" s="27"/>
      <c r="F172" s="36">
        <f>SUMIF(记账凭证!$G$3:$G$507,B172,记账凭证!$I$3:$I$507)</f>
        <v>0</v>
      </c>
      <c r="G172" s="36">
        <f>SUMIF(记账凭证!$G$3:$G$507,B172,记账凭证!$J$3:$J$507)</f>
        <v>5000</v>
      </c>
      <c r="H172" s="36">
        <f t="shared" si="7"/>
        <v>0</v>
      </c>
      <c r="I172" s="36">
        <f t="shared" si="8"/>
        <v>5000</v>
      </c>
      <c r="K172" s="70"/>
    </row>
    <row r="173" spans="1:11" s="64" customFormat="1" ht="18" customHeight="1">
      <c r="A173" s="64" t="str">
        <f t="shared" si="6"/>
        <v>2221</v>
      </c>
      <c r="B173" s="12" t="s">
        <v>560</v>
      </c>
      <c r="C173" s="11" t="s">
        <v>240</v>
      </c>
      <c r="D173" s="13"/>
      <c r="E173" s="27"/>
      <c r="F173" s="36">
        <f>SUMIF(记账凭证!$G$3:$G$507,B173,记账凭证!$I$3:$I$507)</f>
        <v>9800</v>
      </c>
      <c r="G173" s="36">
        <f>SUMIF(记账凭证!$G$3:$G$507,B173,记账凭证!$J$3:$J$507)</f>
        <v>9800</v>
      </c>
      <c r="H173" s="36">
        <f t="shared" si="7"/>
        <v>0</v>
      </c>
      <c r="I173" s="36">
        <f t="shared" si="8"/>
        <v>0</v>
      </c>
      <c r="K173" s="70"/>
    </row>
    <row r="174" spans="1:11" s="64" customFormat="1" ht="18" customHeight="1">
      <c r="A174" s="64" t="str">
        <f t="shared" si="6"/>
        <v>2231</v>
      </c>
      <c r="B174" s="12" t="s">
        <v>241</v>
      </c>
      <c r="C174" s="11" t="s">
        <v>242</v>
      </c>
      <c r="D174" s="13"/>
      <c r="E174" s="27"/>
      <c r="F174" s="36">
        <f>SUMIF(记账凭证!$G$3:$G$507,B174,记账凭证!$I$3:$I$507)</f>
        <v>0</v>
      </c>
      <c r="G174" s="36">
        <f>SUMIF(记账凭证!$G$3:$G$507,B174,记账凭证!$J$3:$J$507)</f>
        <v>0</v>
      </c>
      <c r="H174" s="36">
        <f t="shared" si="7"/>
        <v>0</v>
      </c>
      <c r="I174" s="36">
        <f t="shared" si="8"/>
        <v>0</v>
      </c>
      <c r="K174" s="70"/>
    </row>
    <row r="175" spans="1:11" s="64" customFormat="1" ht="18" customHeight="1">
      <c r="A175" s="64" t="str">
        <f t="shared" si="6"/>
        <v>2231</v>
      </c>
      <c r="B175" s="12" t="s">
        <v>243</v>
      </c>
      <c r="C175" s="11" t="s">
        <v>245</v>
      </c>
      <c r="D175" s="13"/>
      <c r="E175" s="27"/>
      <c r="F175" s="36">
        <f>SUMIF(记账凭证!$G$3:$G$507,B175,记账凭证!$I$3:$I$507)</f>
        <v>0</v>
      </c>
      <c r="G175" s="36">
        <f>SUMIF(记账凭证!$G$3:$G$507,B175,记账凭证!$J$3:$J$507)</f>
        <v>6000</v>
      </c>
      <c r="H175" s="36">
        <f t="shared" si="7"/>
        <v>0</v>
      </c>
      <c r="I175" s="36">
        <f t="shared" si="8"/>
        <v>6000</v>
      </c>
      <c r="K175" s="70"/>
    </row>
    <row r="176" spans="1:11" s="64" customFormat="1" ht="18" customHeight="1">
      <c r="A176" s="64" t="str">
        <f t="shared" si="6"/>
        <v>2231</v>
      </c>
      <c r="B176" s="12" t="s">
        <v>244</v>
      </c>
      <c r="C176" s="11" t="s">
        <v>246</v>
      </c>
      <c r="D176" s="13"/>
      <c r="E176" s="27"/>
      <c r="F176" s="36">
        <f>SUMIF(记账凭证!$G$3:$G$507,B176,记账凭证!$I$3:$I$507)</f>
        <v>0</v>
      </c>
      <c r="G176" s="36">
        <f>SUMIF(记账凭证!$G$3:$G$507,B176,记账凭证!$J$3:$J$507)</f>
        <v>12000</v>
      </c>
      <c r="H176" s="36">
        <f t="shared" si="7"/>
        <v>0</v>
      </c>
      <c r="I176" s="36">
        <f t="shared" si="8"/>
        <v>12000</v>
      </c>
      <c r="K176" s="70"/>
    </row>
    <row r="177" spans="1:11" s="64" customFormat="1" ht="18" customHeight="1">
      <c r="A177" s="64" t="str">
        <f t="shared" si="6"/>
        <v>2232</v>
      </c>
      <c r="B177" s="12" t="s">
        <v>247</v>
      </c>
      <c r="C177" s="11" t="s">
        <v>248</v>
      </c>
      <c r="D177" s="13"/>
      <c r="E177" s="27"/>
      <c r="F177" s="36">
        <f>SUMIF(记账凭证!$G$3:$G$507,B177,记账凭证!$I$3:$I$507)</f>
        <v>0</v>
      </c>
      <c r="G177" s="36">
        <f>SUMIF(记账凭证!$G$3:$G$507,B177,记账凭证!$J$3:$J$507)</f>
        <v>0</v>
      </c>
      <c r="H177" s="36">
        <f t="shared" si="7"/>
        <v>0</v>
      </c>
      <c r="I177" s="36">
        <f t="shared" si="8"/>
        <v>0</v>
      </c>
      <c r="K177" s="70"/>
    </row>
    <row r="178" spans="1:11" s="64" customFormat="1" ht="18" customHeight="1">
      <c r="A178" s="64" t="str">
        <f t="shared" si="6"/>
        <v>2232</v>
      </c>
      <c r="B178" s="12" t="s">
        <v>249</v>
      </c>
      <c r="C178" s="11" t="s">
        <v>251</v>
      </c>
      <c r="D178" s="13"/>
      <c r="E178" s="27"/>
      <c r="F178" s="36">
        <f>SUMIF(记账凭证!$G$3:$G$507,B178,记账凭证!$I$3:$I$507)</f>
        <v>0</v>
      </c>
      <c r="G178" s="36">
        <f>SUMIF(记账凭证!$G$3:$G$507,B178,记账凭证!$J$3:$J$507)</f>
        <v>480000</v>
      </c>
      <c r="H178" s="36">
        <f t="shared" si="7"/>
        <v>0</v>
      </c>
      <c r="I178" s="36">
        <f t="shared" si="8"/>
        <v>480000</v>
      </c>
      <c r="K178" s="70"/>
    </row>
    <row r="179" spans="1:11" s="64" customFormat="1" ht="18" customHeight="1">
      <c r="A179" s="64" t="str">
        <f t="shared" si="6"/>
        <v>2232</v>
      </c>
      <c r="B179" s="12" t="s">
        <v>250</v>
      </c>
      <c r="C179" s="11" t="s">
        <v>252</v>
      </c>
      <c r="D179" s="13"/>
      <c r="E179" s="27"/>
      <c r="F179" s="36">
        <f>SUMIF(记账凭证!$G$3:$G$507,B179,记账凭证!$I$3:$I$507)</f>
        <v>0</v>
      </c>
      <c r="G179" s="36">
        <f>SUMIF(记账凭证!$G$3:$G$507,B179,记账凭证!$J$3:$J$507)</f>
        <v>320000</v>
      </c>
      <c r="H179" s="36">
        <f t="shared" si="7"/>
        <v>0</v>
      </c>
      <c r="I179" s="36">
        <f t="shared" si="8"/>
        <v>320000</v>
      </c>
      <c r="K179" s="70"/>
    </row>
    <row r="180" spans="1:11" s="64" customFormat="1" ht="18" customHeight="1">
      <c r="A180" s="64" t="str">
        <f t="shared" si="6"/>
        <v>2241</v>
      </c>
      <c r="B180" s="12" t="s">
        <v>1351</v>
      </c>
      <c r="C180" s="11" t="s">
        <v>1421</v>
      </c>
      <c r="D180" s="13"/>
      <c r="E180" s="27">
        <v>94040.33</v>
      </c>
      <c r="F180" s="36">
        <f>SUMIF(记账凭证!$G$3:$G$507,B180,记账凭证!$I$3:$I$507)</f>
        <v>0</v>
      </c>
      <c r="G180" s="36">
        <f>SUMIF(记账凭证!$G$3:$G$507,B180,记账凭证!$J$3:$J$507)</f>
        <v>2000</v>
      </c>
      <c r="H180" s="36">
        <f t="shared" si="7"/>
        <v>0</v>
      </c>
      <c r="I180" s="36">
        <f t="shared" si="8"/>
        <v>96040.33</v>
      </c>
      <c r="K180" s="70"/>
    </row>
    <row r="181" spans="1:11" s="64" customFormat="1" ht="18" customHeight="1">
      <c r="A181" s="64" t="str">
        <f t="shared" si="6"/>
        <v>2241</v>
      </c>
      <c r="B181" s="12" t="s">
        <v>1422</v>
      </c>
      <c r="C181" s="11" t="s">
        <v>1423</v>
      </c>
      <c r="D181" s="13"/>
      <c r="E181" s="27"/>
      <c r="F181" s="36">
        <f>SUMIF(记账凭证!$G$3:$G$507,B181,记账凭证!$I$3:$I$507)</f>
        <v>0</v>
      </c>
      <c r="G181" s="36">
        <f>SUMIF(记账凭证!$G$3:$G$507,B181,记账凭证!$J$3:$J$507)</f>
        <v>0</v>
      </c>
      <c r="H181" s="36">
        <f t="shared" si="7"/>
        <v>0</v>
      </c>
      <c r="I181" s="36">
        <f t="shared" si="8"/>
        <v>0</v>
      </c>
      <c r="K181" s="70"/>
    </row>
    <row r="182" spans="1:11" s="64" customFormat="1" ht="18" customHeight="1">
      <c r="A182" s="64" t="str">
        <f t="shared" si="6"/>
        <v>2501</v>
      </c>
      <c r="B182" s="12" t="s">
        <v>256</v>
      </c>
      <c r="C182" s="11" t="s">
        <v>258</v>
      </c>
      <c r="D182" s="13"/>
      <c r="E182" s="27">
        <v>500000</v>
      </c>
      <c r="F182" s="36">
        <f>SUMIF(记账凭证!$G$3:$G$507,B182,记账凭证!$I$3:$I$507)</f>
        <v>0</v>
      </c>
      <c r="G182" s="36">
        <f>SUMIF(记账凭证!$G$3:$G$507,B182,记账凭证!$J$3:$J$507)</f>
        <v>1000000</v>
      </c>
      <c r="H182" s="36">
        <f t="shared" si="7"/>
        <v>0</v>
      </c>
      <c r="I182" s="36">
        <f t="shared" si="8"/>
        <v>1500000</v>
      </c>
      <c r="K182" s="70"/>
    </row>
    <row r="183" spans="1:11" s="64" customFormat="1" ht="18" customHeight="1">
      <c r="A183" s="64" t="str">
        <f t="shared" si="6"/>
        <v>2502</v>
      </c>
      <c r="B183" s="12" t="s">
        <v>259</v>
      </c>
      <c r="C183" s="11" t="s">
        <v>260</v>
      </c>
      <c r="D183" s="13"/>
      <c r="E183" s="27"/>
      <c r="F183" s="36">
        <f>SUMIF(记账凭证!$G$3:$G$507,B183,记账凭证!$I$3:$I$507)</f>
        <v>0</v>
      </c>
      <c r="G183" s="36">
        <f>SUMIF(记账凭证!$G$3:$G$507,B183,记账凭证!$J$3:$J$507)</f>
        <v>0</v>
      </c>
      <c r="H183" s="36">
        <f t="shared" si="7"/>
        <v>0</v>
      </c>
      <c r="I183" s="36">
        <f t="shared" si="8"/>
        <v>0</v>
      </c>
      <c r="K183" s="70"/>
    </row>
    <row r="184" spans="1:11" s="64" customFormat="1" ht="18" customHeight="1">
      <c r="A184" s="64" t="str">
        <f t="shared" si="6"/>
        <v>2502</v>
      </c>
      <c r="B184" s="12" t="s">
        <v>261</v>
      </c>
      <c r="C184" s="11" t="s">
        <v>263</v>
      </c>
      <c r="D184" s="13"/>
      <c r="E184" s="27"/>
      <c r="F184" s="36">
        <f>SUMIF(记账凭证!$G$3:$G$507,B184,记账凭证!$I$3:$I$507)</f>
        <v>0</v>
      </c>
      <c r="G184" s="36">
        <f>SUMIF(记账凭证!$G$3:$G$507,B184,记账凭证!$J$3:$J$507)</f>
        <v>5000000</v>
      </c>
      <c r="H184" s="36">
        <f t="shared" si="7"/>
        <v>0</v>
      </c>
      <c r="I184" s="36">
        <f t="shared" si="8"/>
        <v>5000000</v>
      </c>
      <c r="K184" s="70"/>
    </row>
    <row r="185" spans="1:11" s="64" customFormat="1" ht="18" customHeight="1">
      <c r="A185" s="64" t="str">
        <f t="shared" si="6"/>
        <v>2502</v>
      </c>
      <c r="B185" s="12" t="s">
        <v>262</v>
      </c>
      <c r="C185" s="11" t="s">
        <v>264</v>
      </c>
      <c r="D185" s="13"/>
      <c r="E185" s="27"/>
      <c r="F185" s="36">
        <f>SUMIF(记账凭证!$G$3:$G$507,B185,记账凭证!$I$3:$I$507)</f>
        <v>10000</v>
      </c>
      <c r="G185" s="36">
        <f>SUMIF(记账凭证!$G$3:$G$507,B185,记账凭证!$J$3:$J$507)</f>
        <v>0</v>
      </c>
      <c r="H185" s="36">
        <f t="shared" si="7"/>
        <v>10000</v>
      </c>
      <c r="I185" s="36">
        <f t="shared" si="8"/>
        <v>0</v>
      </c>
      <c r="K185" s="70"/>
    </row>
    <row r="186" spans="1:11" s="64" customFormat="1" ht="18" customHeight="1">
      <c r="A186" s="64" t="str">
        <f t="shared" si="6"/>
        <v>2701</v>
      </c>
      <c r="B186" s="12" t="s">
        <v>265</v>
      </c>
      <c r="C186" s="11" t="s">
        <v>266</v>
      </c>
      <c r="D186" s="13"/>
      <c r="E186" s="27"/>
      <c r="F186" s="36">
        <f>SUMIF(记账凭证!$G$3:$G$507,B186,记账凭证!$I$3:$I$507)</f>
        <v>0</v>
      </c>
      <c r="G186" s="36">
        <f>SUMIF(记账凭证!$G$3:$G$507,B186,记账凭证!$J$3:$J$507)</f>
        <v>0</v>
      </c>
      <c r="H186" s="36">
        <f t="shared" si="7"/>
        <v>0</v>
      </c>
      <c r="I186" s="36">
        <f t="shared" si="8"/>
        <v>0</v>
      </c>
      <c r="K186" s="70"/>
    </row>
    <row r="187" spans="1:11" s="64" customFormat="1" ht="18" customHeight="1">
      <c r="A187" s="64" t="str">
        <f t="shared" si="6"/>
        <v>2701</v>
      </c>
      <c r="B187" s="12" t="s">
        <v>267</v>
      </c>
      <c r="C187" s="11" t="s">
        <v>268</v>
      </c>
      <c r="D187" s="13"/>
      <c r="E187" s="27"/>
      <c r="F187" s="36">
        <f>SUMIF(记账凭证!$G$3:$G$507,B187,记账凭证!$I$3:$I$507)</f>
        <v>0</v>
      </c>
      <c r="G187" s="36">
        <f>SUMIF(记账凭证!$G$3:$G$507,B187,记账凭证!$J$3:$J$507)</f>
        <v>0</v>
      </c>
      <c r="H187" s="36">
        <f t="shared" si="7"/>
        <v>0</v>
      </c>
      <c r="I187" s="36">
        <f t="shared" si="8"/>
        <v>0</v>
      </c>
      <c r="K187" s="70"/>
    </row>
    <row r="188" spans="1:11" s="64" customFormat="1" ht="18" customHeight="1">
      <c r="A188" s="64" t="str">
        <f t="shared" si="6"/>
        <v>4001</v>
      </c>
      <c r="B188" s="12" t="s">
        <v>271</v>
      </c>
      <c r="C188" s="11" t="s">
        <v>273</v>
      </c>
      <c r="D188" s="13"/>
      <c r="E188" s="27">
        <v>6000000</v>
      </c>
      <c r="F188" s="36">
        <f>SUMIF(记账凭证!$G$3:$G$507,B188,记账凭证!$I$3:$I$507)</f>
        <v>0</v>
      </c>
      <c r="G188" s="36">
        <f>SUMIF(记账凭证!$G$3:$G$507,B188,记账凭证!$J$3:$J$507)</f>
        <v>0</v>
      </c>
      <c r="H188" s="36">
        <f t="shared" si="7"/>
        <v>0</v>
      </c>
      <c r="I188" s="36">
        <f t="shared" si="8"/>
        <v>6000000</v>
      </c>
      <c r="K188" s="70"/>
    </row>
    <row r="189" spans="1:11" s="64" customFormat="1" ht="18" customHeight="1">
      <c r="A189" s="64" t="str">
        <f t="shared" si="6"/>
        <v>4001</v>
      </c>
      <c r="B189" s="12" t="s">
        <v>272</v>
      </c>
      <c r="C189" s="11" t="s">
        <v>274</v>
      </c>
      <c r="D189" s="13"/>
      <c r="E189" s="27">
        <v>4000000</v>
      </c>
      <c r="F189" s="36">
        <f>SUMIF(记账凭证!$G$3:$G$507,B189,记账凭证!$I$3:$I$507)</f>
        <v>0</v>
      </c>
      <c r="G189" s="36">
        <f>SUMIF(记账凭证!$G$3:$G$507,B189,记账凭证!$J$3:$J$507)</f>
        <v>0</v>
      </c>
      <c r="H189" s="36">
        <f t="shared" si="7"/>
        <v>0</v>
      </c>
      <c r="I189" s="36">
        <f t="shared" si="8"/>
        <v>4000000</v>
      </c>
      <c r="K189" s="70"/>
    </row>
    <row r="190" spans="1:11" s="64" customFormat="1" ht="18" customHeight="1">
      <c r="A190" s="64" t="str">
        <f t="shared" si="6"/>
        <v>4002</v>
      </c>
      <c r="B190" s="12" t="s">
        <v>277</v>
      </c>
      <c r="C190" s="11" t="s">
        <v>279</v>
      </c>
      <c r="D190" s="13"/>
      <c r="E190" s="27">
        <v>2000000</v>
      </c>
      <c r="F190" s="36">
        <f>SUMIF(记账凭证!$G$3:$G$507,B190,记账凭证!$I$3:$I$507)</f>
        <v>0</v>
      </c>
      <c r="G190" s="36">
        <f>SUMIF(记账凭证!$G$3:$G$507,B190,记账凭证!$J$3:$J$507)</f>
        <v>0</v>
      </c>
      <c r="H190" s="36">
        <f t="shared" si="7"/>
        <v>0</v>
      </c>
      <c r="I190" s="36">
        <f t="shared" si="8"/>
        <v>2000000</v>
      </c>
      <c r="K190" s="70"/>
    </row>
    <row r="191" spans="1:11" s="64" customFormat="1" ht="18" customHeight="1">
      <c r="A191" s="64" t="str">
        <f t="shared" si="6"/>
        <v>4002</v>
      </c>
      <c r="B191" s="12" t="s">
        <v>278</v>
      </c>
      <c r="C191" s="11" t="s">
        <v>280</v>
      </c>
      <c r="D191" s="13"/>
      <c r="E191" s="27">
        <v>194714.86</v>
      </c>
      <c r="F191" s="36">
        <f>SUMIF(记账凭证!$G$3:$G$507,B191,记账凭证!$I$3:$I$507)</f>
        <v>0</v>
      </c>
      <c r="G191" s="36">
        <f>SUMIF(记账凭证!$G$3:$G$507,B191,记账凭证!$J$3:$J$507)</f>
        <v>0</v>
      </c>
      <c r="H191" s="36">
        <f t="shared" si="7"/>
        <v>0</v>
      </c>
      <c r="I191" s="36">
        <f t="shared" si="8"/>
        <v>194714.86</v>
      </c>
      <c r="K191" s="70"/>
    </row>
    <row r="192" spans="1:11" s="64" customFormat="1" ht="18" customHeight="1">
      <c r="A192" s="64" t="str">
        <f t="shared" si="6"/>
        <v>4101</v>
      </c>
      <c r="B192" s="12" t="s">
        <v>283</v>
      </c>
      <c r="C192" s="11" t="s">
        <v>285</v>
      </c>
      <c r="D192" s="13"/>
      <c r="E192" s="27">
        <v>181542.36</v>
      </c>
      <c r="F192" s="36">
        <f>SUMIF(记账凭证!$G$3:$G$507,B192,记账凭证!$I$3:$I$507)</f>
        <v>0</v>
      </c>
      <c r="G192" s="36">
        <f>SUMIF(记账凭证!$G$3:$G$507,B192,记账凭证!$J$3:$J$507)</f>
        <v>512672.2</v>
      </c>
      <c r="H192" s="36">
        <f t="shared" si="7"/>
        <v>0</v>
      </c>
      <c r="I192" s="36">
        <f t="shared" si="8"/>
        <v>694214.56</v>
      </c>
      <c r="K192" s="70"/>
    </row>
    <row r="193" spans="1:11" s="64" customFormat="1" ht="18" customHeight="1">
      <c r="A193" s="64" t="str">
        <f t="shared" si="6"/>
        <v>4101</v>
      </c>
      <c r="B193" s="12" t="s">
        <v>284</v>
      </c>
      <c r="C193" s="11" t="s">
        <v>286</v>
      </c>
      <c r="D193" s="13"/>
      <c r="E193" s="27">
        <v>31934.16</v>
      </c>
      <c r="F193" s="36">
        <f>SUMIF(记账凭证!$G$3:$G$507,B193,记账凭证!$I$3:$I$507)</f>
        <v>0</v>
      </c>
      <c r="G193" s="36">
        <f>SUMIF(记账凭证!$G$3:$G$507,B193,记账凭证!$J$3:$J$507)</f>
        <v>256336.1</v>
      </c>
      <c r="H193" s="36">
        <f t="shared" si="7"/>
        <v>0</v>
      </c>
      <c r="I193" s="36">
        <f t="shared" si="8"/>
        <v>288270.26</v>
      </c>
      <c r="K193" s="70"/>
    </row>
    <row r="194" spans="1:11" s="64" customFormat="1" ht="18" customHeight="1">
      <c r="A194" s="64" t="str">
        <f t="shared" si="6"/>
        <v>4103</v>
      </c>
      <c r="B194" s="12" t="s">
        <v>287</v>
      </c>
      <c r="C194" s="11" t="s">
        <v>288</v>
      </c>
      <c r="D194" s="13"/>
      <c r="E194" s="27">
        <v>4854894.71</v>
      </c>
      <c r="F194" s="36">
        <f>SUMIF(记账凭证!$G$3:$G$507,B194,记账凭证!$I$3:$I$507)</f>
        <v>7328033.3299999991</v>
      </c>
      <c r="G194" s="36">
        <f>SUMIF(记账凭证!$G$3:$G$507,B194,记账凭证!$J$3:$J$507)</f>
        <v>2473138.62</v>
      </c>
      <c r="H194" s="36">
        <f t="shared" si="7"/>
        <v>0</v>
      </c>
      <c r="I194" s="36">
        <f t="shared" si="8"/>
        <v>9.3132257461547852E-10</v>
      </c>
      <c r="K194" s="70"/>
    </row>
    <row r="195" spans="1:11" s="64" customFormat="1" ht="18" customHeight="1">
      <c r="A195" s="64" t="str">
        <f t="shared" si="6"/>
        <v>4104</v>
      </c>
      <c r="B195" s="12" t="s">
        <v>1239</v>
      </c>
      <c r="C195" s="11" t="s">
        <v>291</v>
      </c>
      <c r="D195" s="13"/>
      <c r="E195" s="27">
        <v>1215760.58</v>
      </c>
      <c r="F195" s="36">
        <f>SUMIF(记账凭证!$G$3:$G$507,B195,记账凭证!$I$3:$I$507)</f>
        <v>1569008.3</v>
      </c>
      <c r="G195" s="36">
        <f>SUMIF(记账凭证!$G$3:$G$507,B195,记账凭证!$J$3:$J$507)</f>
        <v>5128372.0199999996</v>
      </c>
      <c r="H195" s="36">
        <f t="shared" si="7"/>
        <v>0</v>
      </c>
      <c r="I195" s="36">
        <f t="shared" si="8"/>
        <v>4775124.3</v>
      </c>
      <c r="K195" s="70"/>
    </row>
    <row r="196" spans="1:11" s="64" customFormat="1" ht="18" customHeight="1">
      <c r="A196" s="64" t="str">
        <f t="shared" si="6"/>
        <v>4104</v>
      </c>
      <c r="B196" s="12" t="s">
        <v>1268</v>
      </c>
      <c r="C196" s="11" t="s">
        <v>1266</v>
      </c>
      <c r="D196" s="13"/>
      <c r="E196" s="27"/>
      <c r="F196" s="36">
        <f>SUMIF(记账凭证!$G$3:$G$507,B196,记账凭证!$I$3:$I$507)</f>
        <v>512672.2</v>
      </c>
      <c r="G196" s="36">
        <f>SUMIF(记账凭证!$G$3:$G$507,B196,记账凭证!$J$3:$J$507)</f>
        <v>512672.2</v>
      </c>
      <c r="H196" s="36">
        <f t="shared" si="7"/>
        <v>0</v>
      </c>
      <c r="I196" s="36">
        <f t="shared" si="8"/>
        <v>0</v>
      </c>
      <c r="K196" s="70"/>
    </row>
    <row r="197" spans="1:11" s="64" customFormat="1" ht="18" customHeight="1">
      <c r="A197" s="64" t="str">
        <f t="shared" ref="A197:A260" si="9">LEFT(B197,4)</f>
        <v>4104</v>
      </c>
      <c r="B197" s="12" t="s">
        <v>1269</v>
      </c>
      <c r="C197" s="11" t="s">
        <v>1267</v>
      </c>
      <c r="D197" s="13"/>
      <c r="E197" s="27"/>
      <c r="F197" s="36">
        <f>SUMIF(记账凭证!$G$3:$G$507,B197,记账凭证!$I$3:$I$507)</f>
        <v>256336.1</v>
      </c>
      <c r="G197" s="36">
        <f>SUMIF(记账凭证!$G$3:$G$507,B197,记账凭证!$J$3:$J$507)</f>
        <v>256336.1</v>
      </c>
      <c r="H197" s="36">
        <f t="shared" ref="H197:H219" si="10">IF(D197+F197-E197-G197&gt;0,D197+F197-E197-G197,0)</f>
        <v>0</v>
      </c>
      <c r="I197" s="36">
        <f t="shared" ref="I197:I219" si="11">IF(D197+F197-E197-G197&gt;0,0,ABS(D197+F197-E197-G197))</f>
        <v>0</v>
      </c>
      <c r="K197" s="70"/>
    </row>
    <row r="198" spans="1:11" s="64" customFormat="1" ht="18" customHeight="1">
      <c r="A198" s="64" t="str">
        <f t="shared" si="9"/>
        <v>4104</v>
      </c>
      <c r="B198" s="12" t="s">
        <v>1275</v>
      </c>
      <c r="C198" s="11" t="s">
        <v>292</v>
      </c>
      <c r="D198" s="13"/>
      <c r="E198" s="27"/>
      <c r="F198" s="36">
        <f>SUMIF(记账凭证!$G$3:$G$507,B198,记账凭证!$I$3:$I$507)</f>
        <v>800000</v>
      </c>
      <c r="G198" s="36">
        <f>SUMIF(记账凭证!$G$3:$G$507,B198,记账凭证!$J$3:$J$507)</f>
        <v>800000</v>
      </c>
      <c r="H198" s="36">
        <f t="shared" si="10"/>
        <v>0</v>
      </c>
      <c r="I198" s="36">
        <f t="shared" si="11"/>
        <v>0</v>
      </c>
      <c r="K198" s="70"/>
    </row>
    <row r="199" spans="1:11" s="64" customFormat="1" ht="18" customHeight="1">
      <c r="A199" s="64" t="str">
        <f t="shared" si="9"/>
        <v>5001</v>
      </c>
      <c r="B199" s="12" t="s">
        <v>327</v>
      </c>
      <c r="C199" s="11" t="s">
        <v>1317</v>
      </c>
      <c r="D199" s="13">
        <v>415899.39</v>
      </c>
      <c r="E199" s="27"/>
      <c r="F199" s="36">
        <f>SUMIF(记账凭证!$G$3:$G$507,B199,记账凭证!$I$3:$I$507)</f>
        <v>45834.45</v>
      </c>
      <c r="G199" s="36">
        <f>SUMIF(记账凭证!$G$3:$G$507,B199,记账凭证!$J$3:$J$507)</f>
        <v>461733.84</v>
      </c>
      <c r="H199" s="36">
        <f t="shared" si="10"/>
        <v>0</v>
      </c>
      <c r="I199" s="36">
        <f t="shared" si="11"/>
        <v>0</v>
      </c>
      <c r="K199" s="70"/>
    </row>
    <row r="200" spans="1:11" s="64" customFormat="1" ht="18" customHeight="1">
      <c r="A200" s="64" t="str">
        <f t="shared" si="9"/>
        <v>5001</v>
      </c>
      <c r="B200" s="12" t="s">
        <v>764</v>
      </c>
      <c r="C200" s="11" t="s">
        <v>757</v>
      </c>
      <c r="D200" s="13"/>
      <c r="E200" s="27"/>
      <c r="F200" s="36">
        <f>SUMIF(记账凭证!$G$3:$G$507,B200,记账凭证!$I$3:$I$507)</f>
        <v>0</v>
      </c>
      <c r="G200" s="36">
        <f>SUMIF(记账凭证!$G$3:$G$507,B200,记账凭证!$J$3:$J$507)</f>
        <v>0</v>
      </c>
      <c r="H200" s="36">
        <f t="shared" si="10"/>
        <v>0</v>
      </c>
      <c r="I200" s="36">
        <f t="shared" si="11"/>
        <v>0</v>
      </c>
      <c r="K200" s="70"/>
    </row>
    <row r="201" spans="1:11" s="64" customFormat="1" ht="18" customHeight="1">
      <c r="A201" s="64" t="str">
        <f t="shared" si="9"/>
        <v>5001</v>
      </c>
      <c r="B201" s="12" t="s">
        <v>766</v>
      </c>
      <c r="C201" s="11" t="s">
        <v>574</v>
      </c>
      <c r="D201" s="13">
        <v>415426.66</v>
      </c>
      <c r="E201" s="27"/>
      <c r="F201" s="36">
        <f>SUMIF(记账凭证!$G$3:$G$507,B201,记账凭证!$I$3:$I$507)</f>
        <v>57176.39</v>
      </c>
      <c r="G201" s="36">
        <f>SUMIF(记账凭证!$G$3:$G$507,B201,记账凭证!$J$3:$J$507)</f>
        <v>472603.05</v>
      </c>
      <c r="H201" s="36">
        <f t="shared" si="10"/>
        <v>0</v>
      </c>
      <c r="I201" s="36">
        <f t="shared" si="11"/>
        <v>0</v>
      </c>
      <c r="K201" s="70"/>
    </row>
    <row r="202" spans="1:11" s="64" customFormat="1" ht="18" customHeight="1">
      <c r="A202" s="64" t="str">
        <f t="shared" si="9"/>
        <v>5001</v>
      </c>
      <c r="B202" s="12" t="s">
        <v>767</v>
      </c>
      <c r="C202" s="11" t="s">
        <v>575</v>
      </c>
      <c r="D202" s="13"/>
      <c r="E202" s="27"/>
      <c r="F202" s="36">
        <f>SUMIF(记账凭证!$G$3:$G$507,B202,记账凭证!$I$3:$I$507)</f>
        <v>292997.19999999995</v>
      </c>
      <c r="G202" s="36">
        <f>SUMIF(记账凭证!$G$3:$G$507,B202,记账凭证!$J$3:$J$507)</f>
        <v>10438.719999999999</v>
      </c>
      <c r="H202" s="36">
        <f t="shared" si="10"/>
        <v>282558.48</v>
      </c>
      <c r="I202" s="36">
        <f t="shared" si="11"/>
        <v>0</v>
      </c>
      <c r="K202" s="70"/>
    </row>
    <row r="203" spans="1:11" s="64" customFormat="1" ht="18" customHeight="1">
      <c r="A203" s="64" t="str">
        <f t="shared" si="9"/>
        <v>5001</v>
      </c>
      <c r="B203" s="12" t="s">
        <v>761</v>
      </c>
      <c r="C203" s="11" t="s">
        <v>1318</v>
      </c>
      <c r="D203" s="13">
        <v>478154.77</v>
      </c>
      <c r="E203" s="27"/>
      <c r="F203" s="36">
        <f>SUMIF(记账凭证!$G$3:$G$507,B203,记账凭证!$I$3:$I$507)</f>
        <v>93294.94</v>
      </c>
      <c r="G203" s="36">
        <f>SUMIF(记账凭证!$G$3:$G$507,B203,记账凭证!$J$3:$J$507)</f>
        <v>1150.2</v>
      </c>
      <c r="H203" s="36">
        <f t="shared" si="10"/>
        <v>570299.51</v>
      </c>
      <c r="I203" s="36">
        <f t="shared" si="11"/>
        <v>0</v>
      </c>
      <c r="K203" s="70"/>
    </row>
    <row r="204" spans="1:11" s="64" customFormat="1" ht="18" customHeight="1">
      <c r="A204" s="64" t="str">
        <f t="shared" si="9"/>
        <v>5001</v>
      </c>
      <c r="B204" s="12" t="s">
        <v>762</v>
      </c>
      <c r="C204" s="11" t="s">
        <v>1319</v>
      </c>
      <c r="D204" s="13">
        <v>325492.40000000002</v>
      </c>
      <c r="E204" s="27"/>
      <c r="F204" s="36">
        <f>SUMIF(记账凭证!$G$3:$G$507,B204,记账凭证!$I$3:$I$507)</f>
        <v>23834.79</v>
      </c>
      <c r="G204" s="36">
        <f>SUMIF(记账凭证!$G$3:$G$507,B204,记账凭证!$J$3:$J$507)</f>
        <v>1210.8</v>
      </c>
      <c r="H204" s="36">
        <f t="shared" si="10"/>
        <v>348116.39</v>
      </c>
      <c r="I204" s="36">
        <f t="shared" si="11"/>
        <v>0</v>
      </c>
      <c r="K204" s="70"/>
    </row>
    <row r="205" spans="1:11" s="64" customFormat="1" ht="18" customHeight="1">
      <c r="A205" s="64" t="str">
        <f t="shared" si="9"/>
        <v>5001</v>
      </c>
      <c r="B205" s="12" t="s">
        <v>295</v>
      </c>
      <c r="C205" s="11" t="s">
        <v>330</v>
      </c>
      <c r="D205" s="13"/>
      <c r="E205" s="27"/>
      <c r="F205" s="36">
        <f>SUMIF(记账凭证!$G$3:$G$507,B205,记账凭证!$I$3:$I$507)</f>
        <v>0</v>
      </c>
      <c r="G205" s="36">
        <f>SUMIF(记账凭证!$G$3:$G$507,B205,记账凭证!$J$3:$J$507)</f>
        <v>0</v>
      </c>
      <c r="H205" s="36">
        <f t="shared" si="10"/>
        <v>0</v>
      </c>
      <c r="I205" s="36">
        <f t="shared" si="11"/>
        <v>0</v>
      </c>
      <c r="K205" s="70"/>
    </row>
    <row r="206" spans="1:11" s="64" customFormat="1" ht="18" customHeight="1">
      <c r="A206" s="64" t="str">
        <f t="shared" si="9"/>
        <v>5001</v>
      </c>
      <c r="B206" s="12" t="s">
        <v>331</v>
      </c>
      <c r="C206" s="11" t="s">
        <v>332</v>
      </c>
      <c r="D206" s="13"/>
      <c r="E206" s="27"/>
      <c r="F206" s="36">
        <f>SUMIF(记账凭证!$G$3:$G$507,B206,记账凭证!$I$3:$I$507)</f>
        <v>29592.920000000002</v>
      </c>
      <c r="G206" s="36">
        <f>SUMIF(记账凭证!$G$3:$G$507,B206,记账凭证!$J$3:$J$507)</f>
        <v>54759.02</v>
      </c>
      <c r="H206" s="36">
        <f t="shared" si="10"/>
        <v>0</v>
      </c>
      <c r="I206" s="36">
        <f t="shared" si="11"/>
        <v>25166.099999999995</v>
      </c>
      <c r="K206" s="70"/>
    </row>
    <row r="207" spans="1:11" s="64" customFormat="1" ht="18" customHeight="1">
      <c r="A207" s="64" t="str">
        <f t="shared" si="9"/>
        <v>5001</v>
      </c>
      <c r="B207" s="12" t="s">
        <v>334</v>
      </c>
      <c r="C207" s="11" t="s">
        <v>333</v>
      </c>
      <c r="D207" s="13"/>
      <c r="E207" s="27"/>
      <c r="F207" s="36">
        <f>SUMIF(记账凭证!$G$3:$G$507,B207,记账凭证!$I$3:$I$507)</f>
        <v>38216.660000000003</v>
      </c>
      <c r="G207" s="36">
        <f>SUMIF(记账凭证!$G$3:$G$507,B207,记账凭证!$J$3:$J$507)</f>
        <v>13050.559999999998</v>
      </c>
      <c r="H207" s="36">
        <f t="shared" si="10"/>
        <v>25166.100000000006</v>
      </c>
      <c r="I207" s="36">
        <f t="shared" si="11"/>
        <v>0</v>
      </c>
      <c r="K207" s="70"/>
    </row>
    <row r="208" spans="1:11" s="64" customFormat="1" ht="18" customHeight="1">
      <c r="A208" s="64" t="str">
        <f t="shared" si="9"/>
        <v>5101</v>
      </c>
      <c r="B208" s="12" t="s">
        <v>296</v>
      </c>
      <c r="C208" s="11" t="s">
        <v>297</v>
      </c>
      <c r="D208" s="13"/>
      <c r="E208" s="27"/>
      <c r="F208" s="36">
        <f>SUMIF(记账凭证!$G$3:$G$507,B208,记账凭证!$I$3:$I$507)</f>
        <v>0</v>
      </c>
      <c r="G208" s="36">
        <f>SUMIF(记账凭证!$G$3:$G$507,B208,记账凭证!$J$3:$J$507)</f>
        <v>123313.01</v>
      </c>
      <c r="H208" s="36">
        <f t="shared" si="10"/>
        <v>0</v>
      </c>
      <c r="I208" s="36">
        <f t="shared" si="11"/>
        <v>123313.01</v>
      </c>
      <c r="K208" s="70"/>
    </row>
    <row r="209" spans="1:11" s="64" customFormat="1" ht="18" customHeight="1">
      <c r="A209" s="64" t="str">
        <f t="shared" si="9"/>
        <v>5101</v>
      </c>
      <c r="B209" s="12" t="s">
        <v>345</v>
      </c>
      <c r="C209" s="11" t="s">
        <v>335</v>
      </c>
      <c r="D209" s="13"/>
      <c r="E209" s="27"/>
      <c r="F209" s="36">
        <f>SUMIF(记账凭证!$G$3:$G$507,B209,记账凭证!$I$3:$I$507)</f>
        <v>996.2</v>
      </c>
      <c r="G209" s="36">
        <f>SUMIF(记账凭证!$G$3:$G$507,B209,记账凭证!$J$3:$J$507)</f>
        <v>0</v>
      </c>
      <c r="H209" s="36">
        <f t="shared" si="10"/>
        <v>996.2</v>
      </c>
      <c r="I209" s="36">
        <f t="shared" si="11"/>
        <v>0</v>
      </c>
      <c r="K209" s="70"/>
    </row>
    <row r="210" spans="1:11" s="64" customFormat="1" ht="18" customHeight="1">
      <c r="A210" s="64" t="str">
        <f t="shared" si="9"/>
        <v>5101</v>
      </c>
      <c r="B210" s="12" t="s">
        <v>1026</v>
      </c>
      <c r="C210" s="11" t="s">
        <v>336</v>
      </c>
      <c r="D210" s="13"/>
      <c r="E210" s="27"/>
      <c r="F210" s="36">
        <f>SUMIF(记账凭证!$G$3:$G$507,B210,记账凭证!$I$3:$I$507)</f>
        <v>4562</v>
      </c>
      <c r="G210" s="36">
        <f>SUMIF(记账凭证!$G$3:$G$507,B210,记账凭证!$J$3:$J$507)</f>
        <v>0</v>
      </c>
      <c r="H210" s="36">
        <f t="shared" si="10"/>
        <v>4562</v>
      </c>
      <c r="I210" s="36">
        <f t="shared" si="11"/>
        <v>0</v>
      </c>
      <c r="K210" s="70"/>
    </row>
    <row r="211" spans="1:11" s="64" customFormat="1" ht="18" customHeight="1">
      <c r="A211" s="64" t="str">
        <f t="shared" si="9"/>
        <v>5101</v>
      </c>
      <c r="B211" s="12" t="s">
        <v>1425</v>
      </c>
      <c r="C211" s="11" t="s">
        <v>337</v>
      </c>
      <c r="D211" s="13"/>
      <c r="E211" s="27"/>
      <c r="F211" s="36">
        <f>SUMIF(记账凭证!$G$3:$G$507,B211,记账凭证!$I$3:$I$507)</f>
        <v>0</v>
      </c>
      <c r="G211" s="36">
        <f>SUMIF(记账凭证!$G$3:$G$507,B211,记账凭证!$J$3:$J$507)</f>
        <v>0</v>
      </c>
      <c r="H211" s="36">
        <f t="shared" si="10"/>
        <v>0</v>
      </c>
      <c r="I211" s="36">
        <f t="shared" si="11"/>
        <v>0</v>
      </c>
      <c r="K211" s="70"/>
    </row>
    <row r="212" spans="1:11" s="64" customFormat="1" ht="18" customHeight="1">
      <c r="A212" s="64" t="str">
        <f t="shared" si="9"/>
        <v>5101</v>
      </c>
      <c r="B212" s="12" t="s">
        <v>1426</v>
      </c>
      <c r="C212" s="11" t="s">
        <v>338</v>
      </c>
      <c r="D212" s="13"/>
      <c r="E212" s="27"/>
      <c r="F212" s="36">
        <f>SUMIF(记账凭证!$G$3:$G$507,B212,记账凭证!$I$3:$I$507)</f>
        <v>0</v>
      </c>
      <c r="G212" s="36">
        <f>SUMIF(记账凭证!$G$3:$G$507,B212,记账凭证!$J$3:$J$507)</f>
        <v>0</v>
      </c>
      <c r="H212" s="36">
        <f t="shared" si="10"/>
        <v>0</v>
      </c>
      <c r="I212" s="36">
        <f t="shared" si="11"/>
        <v>0</v>
      </c>
      <c r="K212" s="70"/>
    </row>
    <row r="213" spans="1:11" s="64" customFormat="1" ht="18" customHeight="1">
      <c r="A213" s="64" t="str">
        <f t="shared" si="9"/>
        <v>5101</v>
      </c>
      <c r="B213" s="12" t="s">
        <v>1427</v>
      </c>
      <c r="C213" s="11" t="s">
        <v>339</v>
      </c>
      <c r="D213" s="13"/>
      <c r="E213" s="27"/>
      <c r="F213" s="36">
        <f>SUMIF(记账凭证!$G$3:$G$507,B213,记账凭证!$I$3:$I$507)</f>
        <v>0</v>
      </c>
      <c r="G213" s="36">
        <f>SUMIF(记账凭证!$G$3:$G$507,B213,记账凭证!$J$3:$J$507)</f>
        <v>0</v>
      </c>
      <c r="H213" s="36">
        <f t="shared" si="10"/>
        <v>0</v>
      </c>
      <c r="I213" s="36">
        <f t="shared" si="11"/>
        <v>0</v>
      </c>
      <c r="K213" s="70"/>
    </row>
    <row r="214" spans="1:11" s="64" customFormat="1" ht="18" customHeight="1">
      <c r="A214" s="64" t="str">
        <f t="shared" si="9"/>
        <v>5101</v>
      </c>
      <c r="B214" s="12" t="s">
        <v>1428</v>
      </c>
      <c r="C214" s="11" t="s">
        <v>340</v>
      </c>
      <c r="D214" s="13"/>
      <c r="E214" s="27"/>
      <c r="F214" s="36">
        <f>SUMIF(记账凭证!$G$3:$G$507,B214,记账凭证!$I$3:$I$507)</f>
        <v>0</v>
      </c>
      <c r="G214" s="36">
        <f>SUMIF(记账凭证!$G$3:$G$507,B214,记账凭证!$J$3:$J$507)</f>
        <v>0</v>
      </c>
      <c r="H214" s="36">
        <f t="shared" si="10"/>
        <v>0</v>
      </c>
      <c r="I214" s="36">
        <f t="shared" si="11"/>
        <v>0</v>
      </c>
      <c r="K214" s="70"/>
    </row>
    <row r="215" spans="1:11" s="64" customFormat="1" ht="18" customHeight="1">
      <c r="A215" s="64" t="str">
        <f t="shared" si="9"/>
        <v>5101</v>
      </c>
      <c r="B215" s="12" t="s">
        <v>1018</v>
      </c>
      <c r="C215" s="11" t="s">
        <v>341</v>
      </c>
      <c r="D215" s="13"/>
      <c r="E215" s="27"/>
      <c r="F215" s="36">
        <f>SUMIF(记账凭证!$G$3:$G$507,B215,记账凭证!$I$3:$I$507)</f>
        <v>54632</v>
      </c>
      <c r="G215" s="36">
        <f>SUMIF(记账凭证!$G$3:$G$507,B215,记账凭证!$J$3:$J$507)</f>
        <v>0</v>
      </c>
      <c r="H215" s="36">
        <f t="shared" si="10"/>
        <v>54632</v>
      </c>
      <c r="I215" s="36">
        <f t="shared" si="11"/>
        <v>0</v>
      </c>
      <c r="K215" s="70"/>
    </row>
    <row r="216" spans="1:11" s="64" customFormat="1" ht="18" customHeight="1">
      <c r="A216" s="64" t="str">
        <f t="shared" si="9"/>
        <v>5101</v>
      </c>
      <c r="B216" s="12" t="s">
        <v>1429</v>
      </c>
      <c r="C216" s="11" t="s">
        <v>342</v>
      </c>
      <c r="D216" s="13"/>
      <c r="E216" s="27"/>
      <c r="F216" s="36">
        <f>SUMIF(记账凭证!$G$3:$G$507,B216,记账凭证!$I$3:$I$507)</f>
        <v>0</v>
      </c>
      <c r="G216" s="36">
        <f>SUMIF(记账凭证!$G$3:$G$507,B216,记账凭证!$J$3:$J$507)</f>
        <v>0</v>
      </c>
      <c r="H216" s="36">
        <f t="shared" si="10"/>
        <v>0</v>
      </c>
      <c r="I216" s="36">
        <f t="shared" si="11"/>
        <v>0</v>
      </c>
      <c r="K216" s="70"/>
    </row>
    <row r="217" spans="1:11" s="64" customFormat="1" ht="18" customHeight="1">
      <c r="A217" s="64" t="str">
        <f t="shared" si="9"/>
        <v>5101</v>
      </c>
      <c r="B217" s="12" t="s">
        <v>1147</v>
      </c>
      <c r="C217" s="11" t="s">
        <v>343</v>
      </c>
      <c r="D217" s="13"/>
      <c r="E217" s="27"/>
      <c r="F217" s="36">
        <f>SUMIF(记账凭证!$G$3:$G$507,B217,记账凭证!$I$3:$I$507)</f>
        <v>28318.01</v>
      </c>
      <c r="G217" s="36">
        <f>SUMIF(记账凭证!$G$3:$G$507,B217,记账凭证!$J$3:$J$507)</f>
        <v>0</v>
      </c>
      <c r="H217" s="36">
        <f t="shared" si="10"/>
        <v>28318.01</v>
      </c>
      <c r="I217" s="36">
        <f t="shared" si="11"/>
        <v>0</v>
      </c>
      <c r="K217" s="70"/>
    </row>
    <row r="218" spans="1:11" s="64" customFormat="1" ht="18" customHeight="1">
      <c r="A218" s="64" t="str">
        <f t="shared" si="9"/>
        <v>5101</v>
      </c>
      <c r="B218" s="12" t="s">
        <v>945</v>
      </c>
      <c r="C218" s="11" t="s">
        <v>944</v>
      </c>
      <c r="D218" s="13"/>
      <c r="E218" s="27"/>
      <c r="F218" s="36">
        <f>SUMIF(记账凭证!$G$3:$G$507,B218,记账凭证!$I$3:$I$507)</f>
        <v>5303</v>
      </c>
      <c r="G218" s="36">
        <f>SUMIF(记账凭证!$G$3:$G$507,B218,记账凭证!$J$3:$J$507)</f>
        <v>0</v>
      </c>
      <c r="H218" s="36">
        <f t="shared" si="10"/>
        <v>5303</v>
      </c>
      <c r="I218" s="36">
        <f t="shared" si="11"/>
        <v>0</v>
      </c>
      <c r="K218" s="70"/>
    </row>
    <row r="219" spans="1:11" s="64" customFormat="1" ht="18" customHeight="1">
      <c r="A219" s="64" t="str">
        <f t="shared" si="9"/>
        <v>5101</v>
      </c>
      <c r="B219" s="12" t="s">
        <v>1099</v>
      </c>
      <c r="C219" s="11" t="s">
        <v>344</v>
      </c>
      <c r="D219" s="13"/>
      <c r="E219" s="27"/>
      <c r="F219" s="36">
        <f>SUMIF(记账凭证!$G$3:$G$507,B219,记账凭证!$I$3:$I$507)</f>
        <v>29501.8</v>
      </c>
      <c r="G219" s="36">
        <f>SUMIF(记账凭证!$G$3:$G$507,B219,记账凭证!$J$3:$J$507)</f>
        <v>0</v>
      </c>
      <c r="H219" s="36">
        <f t="shared" si="10"/>
        <v>29501.8</v>
      </c>
      <c r="I219" s="36">
        <f t="shared" si="11"/>
        <v>0</v>
      </c>
      <c r="K219" s="70"/>
    </row>
    <row r="220" spans="1:11" s="64" customFormat="1" ht="18" customHeight="1">
      <c r="A220" s="64" t="str">
        <f t="shared" si="9"/>
        <v>6001</v>
      </c>
      <c r="B220" s="12" t="s">
        <v>298</v>
      </c>
      <c r="C220" s="11" t="s">
        <v>299</v>
      </c>
      <c r="D220" s="13"/>
      <c r="E220" s="27"/>
      <c r="F220" s="36">
        <f>SUMIF(记账凭证!$G$3:$G$507,B220,记账凭证!$I$3:$I$507)</f>
        <v>2116210</v>
      </c>
      <c r="G220" s="36">
        <f>SUMIF(记账凭证!$G$3:$G$507,B220,记账凭证!$J$3:$J$507)</f>
        <v>429600</v>
      </c>
      <c r="H220" s="36">
        <v>0</v>
      </c>
      <c r="I220" s="36">
        <v>0</v>
      </c>
      <c r="K220" s="70"/>
    </row>
    <row r="221" spans="1:11" s="64" customFormat="1" ht="18" customHeight="1">
      <c r="A221" s="64" t="str">
        <f t="shared" si="9"/>
        <v>6001</v>
      </c>
      <c r="B221" s="12" t="s">
        <v>780</v>
      </c>
      <c r="C221" s="11" t="s">
        <v>773</v>
      </c>
      <c r="D221" s="13"/>
      <c r="E221" s="27"/>
      <c r="F221" s="36">
        <f>SUMIF(记账凭证!$G$3:$G$507,B221,记账凭证!$I$3:$I$507)</f>
        <v>0</v>
      </c>
      <c r="G221" s="36">
        <f>SUMIF(记账凭证!$G$3:$G$507,B221,记账凭证!$J$3:$J$507)</f>
        <v>321010</v>
      </c>
      <c r="H221" s="36">
        <v>0</v>
      </c>
      <c r="I221" s="36">
        <v>0</v>
      </c>
      <c r="K221" s="70"/>
    </row>
    <row r="222" spans="1:11" s="64" customFormat="1" ht="18" customHeight="1">
      <c r="A222" s="64" t="str">
        <f t="shared" si="9"/>
        <v>6001</v>
      </c>
      <c r="B222" s="12" t="s">
        <v>781</v>
      </c>
      <c r="C222" s="11" t="s">
        <v>774</v>
      </c>
      <c r="D222" s="13"/>
      <c r="E222" s="27"/>
      <c r="F222" s="36">
        <f>SUMIF(记账凭证!$G$3:$G$507,B222,记账凭证!$I$3:$I$507)</f>
        <v>0</v>
      </c>
      <c r="G222" s="36">
        <f>SUMIF(记账凭证!$G$3:$G$507,B222,记账凭证!$J$3:$J$507)</f>
        <v>420000</v>
      </c>
      <c r="H222" s="36">
        <v>0</v>
      </c>
      <c r="I222" s="36">
        <v>0</v>
      </c>
      <c r="K222" s="70"/>
    </row>
    <row r="223" spans="1:11" s="64" customFormat="1" ht="18" customHeight="1">
      <c r="A223" s="64" t="str">
        <f t="shared" si="9"/>
        <v>6001</v>
      </c>
      <c r="B223" s="12" t="s">
        <v>783</v>
      </c>
      <c r="C223" s="11" t="s">
        <v>775</v>
      </c>
      <c r="D223" s="13"/>
      <c r="E223" s="27"/>
      <c r="F223" s="36">
        <f>SUMIF(记账凭证!$G$3:$G$507,B223,记账凭证!$I$3:$I$507)</f>
        <v>0</v>
      </c>
      <c r="G223" s="36">
        <f>SUMIF(记账凭证!$G$3:$G$507,B223,记账凭证!$J$3:$J$507)</f>
        <v>472800</v>
      </c>
      <c r="H223" s="36">
        <v>0</v>
      </c>
      <c r="I223" s="36">
        <v>0</v>
      </c>
      <c r="K223" s="70"/>
    </row>
    <row r="224" spans="1:11" s="64" customFormat="1" ht="18" customHeight="1">
      <c r="A224" s="64" t="str">
        <f t="shared" si="9"/>
        <v>6001</v>
      </c>
      <c r="B224" s="12" t="s">
        <v>784</v>
      </c>
      <c r="C224" s="11" t="s">
        <v>776</v>
      </c>
      <c r="D224" s="13"/>
      <c r="E224" s="27"/>
      <c r="F224" s="36">
        <f>SUMIF(记账凭证!$G$3:$G$507,B224,记账凭证!$I$3:$I$507)</f>
        <v>0</v>
      </c>
      <c r="G224" s="36">
        <f>SUMIF(记账凭证!$G$3:$G$507,B224,记账凭证!$J$3:$J$507)</f>
        <v>472800</v>
      </c>
      <c r="H224" s="36">
        <v>0</v>
      </c>
      <c r="I224" s="36">
        <v>0</v>
      </c>
      <c r="K224" s="70"/>
    </row>
    <row r="225" spans="1:11" s="64" customFormat="1" ht="18" customHeight="1">
      <c r="A225" s="64" t="str">
        <f t="shared" si="9"/>
        <v>6001</v>
      </c>
      <c r="B225" s="12" t="s">
        <v>785</v>
      </c>
      <c r="C225" s="11" t="s">
        <v>777</v>
      </c>
      <c r="D225" s="13"/>
      <c r="E225" s="27"/>
      <c r="F225" s="36">
        <f>SUMIF(记账凭证!$G$3:$G$507,B225,记账凭证!$I$3:$I$507)</f>
        <v>0</v>
      </c>
      <c r="G225" s="36">
        <f>SUMIF(记账凭证!$G$3:$G$507,B225,记账凭证!$J$3:$J$507)</f>
        <v>0</v>
      </c>
      <c r="H225" s="36">
        <v>0</v>
      </c>
      <c r="I225" s="36">
        <v>0</v>
      </c>
      <c r="K225" s="70"/>
    </row>
    <row r="226" spans="1:11" s="64" customFormat="1" ht="18" customHeight="1">
      <c r="A226" s="64" t="str">
        <f t="shared" si="9"/>
        <v>6001</v>
      </c>
      <c r="B226" s="12" t="s">
        <v>786</v>
      </c>
      <c r="C226" s="11" t="s">
        <v>778</v>
      </c>
      <c r="D226" s="13"/>
      <c r="E226" s="27"/>
      <c r="F226" s="36">
        <f>SUMIF(记账凭证!$G$3:$G$507,B226,记账凭证!$I$3:$I$507)</f>
        <v>0</v>
      </c>
      <c r="G226" s="36">
        <f>SUMIF(记账凭证!$G$3:$G$507,B226,记账凭证!$J$3:$J$507)</f>
        <v>0</v>
      </c>
      <c r="H226" s="36">
        <v>0</v>
      </c>
      <c r="I226" s="36">
        <v>0</v>
      </c>
      <c r="K226" s="70"/>
    </row>
    <row r="227" spans="1:11" s="64" customFormat="1" ht="18" customHeight="1">
      <c r="A227" s="64" t="str">
        <f t="shared" si="9"/>
        <v>6001</v>
      </c>
      <c r="B227" s="12" t="s">
        <v>787</v>
      </c>
      <c r="C227" s="11" t="s">
        <v>779</v>
      </c>
      <c r="D227" s="13"/>
      <c r="E227" s="27"/>
      <c r="F227" s="36">
        <f>SUMIF(记账凭证!$G$3:$G$507,B227,记账凭证!$I$3:$I$507)</f>
        <v>0</v>
      </c>
      <c r="G227" s="36">
        <f>SUMIF(记账凭证!$G$3:$G$507,B227,记账凭证!$J$3:$J$507)</f>
        <v>0</v>
      </c>
      <c r="H227" s="36">
        <v>0</v>
      </c>
      <c r="I227" s="36">
        <v>0</v>
      </c>
      <c r="K227" s="70"/>
    </row>
    <row r="228" spans="1:11" s="64" customFormat="1" ht="18" customHeight="1">
      <c r="A228" s="64" t="str">
        <f t="shared" si="9"/>
        <v>6051</v>
      </c>
      <c r="B228" s="12" t="s">
        <v>300</v>
      </c>
      <c r="C228" s="11" t="s">
        <v>1449</v>
      </c>
      <c r="D228" s="13"/>
      <c r="E228" s="27"/>
      <c r="F228" s="36">
        <f>SUMIF(记账凭证!$G$3:$G$507,B228,记账凭证!$I$3:$I$507)</f>
        <v>58015.44</v>
      </c>
      <c r="G228" s="36">
        <f>SUMIF(记账凭证!$G$3:$G$507,B228,记账凭证!$J$3:$J$507)</f>
        <v>0</v>
      </c>
      <c r="H228" s="36">
        <v>0</v>
      </c>
      <c r="I228" s="36">
        <v>0</v>
      </c>
      <c r="K228" s="70"/>
    </row>
    <row r="229" spans="1:11" s="64" customFormat="1" ht="18" customHeight="1">
      <c r="A229" s="64" t="str">
        <f t="shared" si="9"/>
        <v>6051</v>
      </c>
      <c r="B229" s="12" t="s">
        <v>648</v>
      </c>
      <c r="C229" s="11" t="s">
        <v>649</v>
      </c>
      <c r="D229" s="13"/>
      <c r="E229" s="27"/>
      <c r="F229" s="36">
        <f>SUMIF(记账凭证!$G$3:$G$507,B229,记账凭证!$I$3:$I$507)</f>
        <v>0</v>
      </c>
      <c r="G229" s="36">
        <f>SUMIF(记账凭证!$G$3:$G$507,B229,记账凭证!$J$3:$J$507)</f>
        <v>7015.44</v>
      </c>
      <c r="H229" s="36">
        <v>0</v>
      </c>
      <c r="I229" s="36">
        <v>0</v>
      </c>
      <c r="K229" s="70"/>
    </row>
    <row r="230" spans="1:11" s="64" customFormat="1" ht="18" customHeight="1">
      <c r="A230" s="64" t="str">
        <f t="shared" si="9"/>
        <v>6051</v>
      </c>
      <c r="B230" s="12" t="s">
        <v>1430</v>
      </c>
      <c r="C230" s="11" t="s">
        <v>663</v>
      </c>
      <c r="D230" s="13"/>
      <c r="E230" s="27"/>
      <c r="F230" s="36">
        <f>SUMIF(记账凭证!$G$3:$G$507,B230,记账凭证!$I$3:$I$507)</f>
        <v>0</v>
      </c>
      <c r="G230" s="36">
        <f>SUMIF(记账凭证!$G$3:$G$507,B230,记账凭证!$J$3:$J$507)</f>
        <v>50000</v>
      </c>
      <c r="H230" s="36">
        <v>0</v>
      </c>
      <c r="I230" s="36">
        <v>0</v>
      </c>
      <c r="K230" s="70"/>
    </row>
    <row r="231" spans="1:11" s="64" customFormat="1" ht="18" customHeight="1">
      <c r="A231" s="64" t="str">
        <f t="shared" si="9"/>
        <v>6051</v>
      </c>
      <c r="B231" s="12" t="s">
        <v>1352</v>
      </c>
      <c r="C231" s="11" t="s">
        <v>664</v>
      </c>
      <c r="D231" s="13"/>
      <c r="E231" s="27"/>
      <c r="F231" s="36">
        <f>SUMIF(记账凭证!$G$3:$G$507,B231,记账凭证!$I$3:$I$507)</f>
        <v>0</v>
      </c>
      <c r="G231" s="36">
        <f>SUMIF(记账凭证!$G$3:$G$507,B231,记账凭证!$J$3:$J$507)</f>
        <v>1000</v>
      </c>
      <c r="H231" s="36">
        <v>0</v>
      </c>
      <c r="I231" s="36">
        <v>0</v>
      </c>
      <c r="K231" s="70"/>
    </row>
    <row r="232" spans="1:11" s="64" customFormat="1" ht="18" customHeight="1">
      <c r="A232" s="64" t="str">
        <f t="shared" si="9"/>
        <v>6101</v>
      </c>
      <c r="B232" s="12" t="s">
        <v>301</v>
      </c>
      <c r="C232" s="11" t="s">
        <v>302</v>
      </c>
      <c r="D232" s="13"/>
      <c r="E232" s="27"/>
      <c r="F232" s="36">
        <f>SUMIF(记账凭证!$G$3:$G$507,B232,记账凭证!$I$3:$I$507)</f>
        <v>55145</v>
      </c>
      <c r="G232" s="36">
        <f>SUMIF(记账凭证!$G$3:$G$507,B232,记账凭证!$J$3:$J$507)</f>
        <v>0</v>
      </c>
      <c r="H232" s="36">
        <v>0</v>
      </c>
      <c r="I232" s="36">
        <v>0</v>
      </c>
      <c r="K232" s="70"/>
    </row>
    <row r="233" spans="1:11" s="64" customFormat="1" ht="18" customHeight="1">
      <c r="A233" s="64" t="str">
        <f t="shared" si="9"/>
        <v>6101</v>
      </c>
      <c r="B233" s="12" t="s">
        <v>1188</v>
      </c>
      <c r="C233" s="11" t="s">
        <v>1187</v>
      </c>
      <c r="D233" s="13"/>
      <c r="E233" s="27"/>
      <c r="F233" s="36">
        <f>SUMIF(记账凭证!$G$3:$G$507,B233,记账凭证!$I$3:$I$507)</f>
        <v>0</v>
      </c>
      <c r="G233" s="36">
        <f>SUMIF(记账凭证!$G$3:$G$507,B233,记账凭证!$J$3:$J$507)</f>
        <v>55145</v>
      </c>
      <c r="H233" s="36">
        <v>0</v>
      </c>
      <c r="I233" s="36">
        <v>0</v>
      </c>
      <c r="K233" s="70"/>
    </row>
    <row r="234" spans="1:11" s="64" customFormat="1" ht="18" customHeight="1">
      <c r="A234" s="64" t="str">
        <f t="shared" si="9"/>
        <v>6111</v>
      </c>
      <c r="B234" s="12" t="s">
        <v>303</v>
      </c>
      <c r="C234" s="11" t="s">
        <v>304</v>
      </c>
      <c r="D234" s="13"/>
      <c r="E234" s="27"/>
      <c r="F234" s="36">
        <f>SUMIF(记账凭证!$G$3:$G$507,B234,记账凭证!$I$3:$I$507)</f>
        <v>91170.62</v>
      </c>
      <c r="G234" s="36">
        <f>SUMIF(记账凭证!$G$3:$G$507,B234,记账凭证!$J$3:$J$507)</f>
        <v>0</v>
      </c>
      <c r="H234" s="36">
        <v>0</v>
      </c>
      <c r="I234" s="36">
        <v>0</v>
      </c>
      <c r="K234" s="70"/>
    </row>
    <row r="235" spans="1:11" s="64" customFormat="1" ht="18" customHeight="1">
      <c r="A235" s="64" t="str">
        <f t="shared" si="9"/>
        <v>6111</v>
      </c>
      <c r="B235" s="12" t="s">
        <v>704</v>
      </c>
      <c r="C235" s="11" t="s">
        <v>855</v>
      </c>
      <c r="D235" s="13"/>
      <c r="E235" s="27"/>
      <c r="F235" s="36">
        <f>SUMIF(记账凭证!$G$3:$G$507,B235,记账凭证!$I$3:$I$507)</f>
        <v>1961.07</v>
      </c>
      <c r="G235" s="36">
        <f>SUMIF(记账凭证!$G$3:$G$507,B235,记账凭证!$J$3:$J$507)</f>
        <v>49592.35</v>
      </c>
      <c r="H235" s="36">
        <v>0</v>
      </c>
      <c r="I235" s="36">
        <v>0</v>
      </c>
      <c r="K235" s="70"/>
    </row>
    <row r="236" spans="1:11" s="64" customFormat="1" ht="18" customHeight="1">
      <c r="A236" s="64" t="str">
        <f t="shared" si="9"/>
        <v>6111</v>
      </c>
      <c r="B236" s="12" t="s">
        <v>882</v>
      </c>
      <c r="C236" s="11" t="s">
        <v>705</v>
      </c>
      <c r="D236" s="13"/>
      <c r="E236" s="27"/>
      <c r="F236" s="36">
        <f>SUMIF(记账凭证!$G$3:$G$507,B236,记账凭证!$I$3:$I$507)</f>
        <v>0</v>
      </c>
      <c r="G236" s="36">
        <f>SUMIF(记账凭证!$G$3:$G$507,B236,记账凭证!$J$3:$J$507)</f>
        <v>43539.34</v>
      </c>
      <c r="H236" s="36">
        <v>0</v>
      </c>
      <c r="I236" s="36">
        <v>0</v>
      </c>
      <c r="K236" s="70"/>
    </row>
    <row r="237" spans="1:11" s="64" customFormat="1" ht="18" customHeight="1">
      <c r="A237" s="64" t="str">
        <f t="shared" si="9"/>
        <v>6301</v>
      </c>
      <c r="B237" s="12" t="s">
        <v>305</v>
      </c>
      <c r="C237" s="11" t="s">
        <v>306</v>
      </c>
      <c r="D237" s="13"/>
      <c r="E237" s="27"/>
      <c r="F237" s="36">
        <f>SUMIF(记账凭证!$G$3:$G$507,B237,记账凭证!$I$3:$I$507)</f>
        <v>152597.56</v>
      </c>
      <c r="G237" s="36">
        <f>SUMIF(记账凭证!$G$3:$G$507,B237,记账凭证!$J$3:$J$507)</f>
        <v>0</v>
      </c>
      <c r="H237" s="36">
        <v>0</v>
      </c>
      <c r="I237" s="36">
        <v>0</v>
      </c>
      <c r="K237" s="70"/>
    </row>
    <row r="238" spans="1:11" s="64" customFormat="1" ht="18" customHeight="1">
      <c r="A238" s="64" t="str">
        <f t="shared" si="9"/>
        <v>6301</v>
      </c>
      <c r="B238" s="12" t="s">
        <v>665</v>
      </c>
      <c r="C238" s="11" t="s">
        <v>668</v>
      </c>
      <c r="D238" s="13"/>
      <c r="E238" s="27"/>
      <c r="F238" s="36">
        <f>SUMIF(记账凭证!$G$3:$G$507,B238,记账凭证!$I$3:$I$507)</f>
        <v>0</v>
      </c>
      <c r="G238" s="36">
        <f>SUMIF(记账凭证!$G$3:$G$507,B238,记账凭证!$J$3:$J$507)</f>
        <v>24597.56</v>
      </c>
      <c r="H238" s="36">
        <v>0</v>
      </c>
      <c r="I238" s="36">
        <v>0</v>
      </c>
      <c r="K238" s="70"/>
    </row>
    <row r="239" spans="1:11" s="64" customFormat="1" ht="18" customHeight="1">
      <c r="A239" s="64" t="str">
        <f t="shared" si="9"/>
        <v>6301</v>
      </c>
      <c r="B239" s="12" t="s">
        <v>1431</v>
      </c>
      <c r="C239" s="11" t="s">
        <v>669</v>
      </c>
      <c r="D239" s="13"/>
      <c r="E239" s="27"/>
      <c r="F239" s="36">
        <f>SUMIF(记账凭证!$G$3:$G$507,B239,记账凭证!$I$3:$I$507)</f>
        <v>0</v>
      </c>
      <c r="G239" s="36">
        <f>SUMIF(记账凭证!$G$3:$G$507,B239,记账凭证!$J$3:$J$507)</f>
        <v>0</v>
      </c>
      <c r="H239" s="36">
        <v>0</v>
      </c>
      <c r="I239" s="36">
        <v>0</v>
      </c>
      <c r="K239" s="70"/>
    </row>
    <row r="240" spans="1:11" s="64" customFormat="1" ht="18" customHeight="1">
      <c r="A240" s="64" t="str">
        <f t="shared" si="9"/>
        <v>6301</v>
      </c>
      <c r="B240" s="12" t="s">
        <v>980</v>
      </c>
      <c r="C240" s="11" t="s">
        <v>979</v>
      </c>
      <c r="D240" s="13"/>
      <c r="E240" s="27"/>
      <c r="F240" s="36">
        <f>SUMIF(记账凭证!$G$3:$G$507,B240,记账凭证!$I$3:$I$507)</f>
        <v>0</v>
      </c>
      <c r="G240" s="36">
        <f>SUMIF(记账凭证!$G$3:$G$507,B240,记账凭证!$J$3:$J$507)</f>
        <v>128000</v>
      </c>
      <c r="H240" s="36">
        <v>0</v>
      </c>
      <c r="I240" s="36">
        <v>0</v>
      </c>
      <c r="K240" s="70"/>
    </row>
    <row r="241" spans="1:11" s="64" customFormat="1" ht="18" customHeight="1">
      <c r="A241" s="64" t="str">
        <f t="shared" si="9"/>
        <v>6401</v>
      </c>
      <c r="B241" s="12" t="s">
        <v>307</v>
      </c>
      <c r="C241" s="11" t="s">
        <v>308</v>
      </c>
      <c r="D241" s="13"/>
      <c r="E241" s="27"/>
      <c r="F241" s="36">
        <f>SUMIF(记账凭证!$G$3:$G$507,B241,记账凭证!$I$3:$I$507)</f>
        <v>0</v>
      </c>
      <c r="G241" s="36">
        <f>SUMIF(记账凭证!$G$3:$G$507,B241,记账凭证!$J$3:$J$507)</f>
        <v>1663442.57</v>
      </c>
      <c r="H241" s="36">
        <v>0</v>
      </c>
      <c r="I241" s="36">
        <v>0</v>
      </c>
      <c r="K241" s="70"/>
    </row>
    <row r="242" spans="1:11" s="64" customFormat="1" ht="18" customHeight="1">
      <c r="A242" s="64" t="str">
        <f t="shared" si="9"/>
        <v>6401</v>
      </c>
      <c r="B242" s="12" t="s">
        <v>674</v>
      </c>
      <c r="C242" s="11" t="s">
        <v>677</v>
      </c>
      <c r="D242" s="13"/>
      <c r="E242" s="27"/>
      <c r="F242" s="36">
        <f>SUMIF(记账凭证!$G$3:$G$507,B242,记账凭证!$I$3:$I$507)</f>
        <v>343681.02</v>
      </c>
      <c r="G242" s="36">
        <f>SUMIF(记账凭证!$G$3:$G$507,B242,记账凭证!$J$3:$J$507)</f>
        <v>0</v>
      </c>
      <c r="H242" s="36">
        <v>0</v>
      </c>
      <c r="I242" s="36">
        <v>0</v>
      </c>
      <c r="K242" s="70"/>
    </row>
    <row r="243" spans="1:11" s="64" customFormat="1" ht="18" customHeight="1">
      <c r="A243" s="64" t="str">
        <f t="shared" si="9"/>
        <v>6401</v>
      </c>
      <c r="B243" s="12" t="s">
        <v>1215</v>
      </c>
      <c r="C243" s="11" t="s">
        <v>1214</v>
      </c>
      <c r="D243" s="13"/>
      <c r="E243" s="27"/>
      <c r="F243" s="36">
        <f>SUMIF(记账凭证!$G$3:$G$507,B243,记账凭证!$I$3:$I$507)</f>
        <v>509465.36</v>
      </c>
      <c r="G243" s="36">
        <f>SUMIF(记账凭证!$G$3:$G$507,B243,记账凭证!$J$3:$J$507)</f>
        <v>0</v>
      </c>
      <c r="H243" s="36">
        <v>0</v>
      </c>
      <c r="I243" s="36">
        <v>0</v>
      </c>
      <c r="K243" s="70"/>
    </row>
    <row r="244" spans="1:11" s="64" customFormat="1" ht="18" customHeight="1">
      <c r="A244" s="64" t="str">
        <f t="shared" si="9"/>
        <v>6401</v>
      </c>
      <c r="B244" s="12" t="s">
        <v>976</v>
      </c>
      <c r="C244" s="11" t="s">
        <v>1213</v>
      </c>
      <c r="D244" s="13"/>
      <c r="E244" s="27"/>
      <c r="F244" s="36">
        <f>SUMIF(记账凭证!$G$3:$G$507,B244,记账凭证!$I$3:$I$507)</f>
        <v>565693.14</v>
      </c>
      <c r="G244" s="36">
        <f>SUMIF(记账凭证!$G$3:$G$507,B244,记账凭证!$J$3:$J$507)</f>
        <v>0</v>
      </c>
      <c r="H244" s="36">
        <v>0</v>
      </c>
      <c r="I244" s="36">
        <v>0</v>
      </c>
      <c r="K244" s="70"/>
    </row>
    <row r="245" spans="1:11" s="64" customFormat="1" ht="18" customHeight="1">
      <c r="A245" s="64" t="str">
        <f t="shared" si="9"/>
        <v>6401</v>
      </c>
      <c r="B245" s="12" t="s">
        <v>1218</v>
      </c>
      <c r="C245" s="11" t="s">
        <v>678</v>
      </c>
      <c r="D245" s="13"/>
      <c r="E245" s="27"/>
      <c r="F245" s="36">
        <f>SUMIF(记账凭证!$G$3:$G$507,B245,记账凭证!$I$3:$I$507)</f>
        <v>244603.05</v>
      </c>
      <c r="G245" s="36">
        <f>SUMIF(记账凭证!$G$3:$G$507,B245,记账凭证!$J$3:$J$507)</f>
        <v>0</v>
      </c>
      <c r="H245" s="36">
        <v>0</v>
      </c>
      <c r="I245" s="36">
        <v>0</v>
      </c>
      <c r="K245" s="70"/>
    </row>
    <row r="246" spans="1:11" s="64" customFormat="1" ht="18" customHeight="1">
      <c r="A246" s="64" t="str">
        <f t="shared" si="9"/>
        <v>6401</v>
      </c>
      <c r="B246" s="12" t="s">
        <v>1432</v>
      </c>
      <c r="C246" s="11" t="s">
        <v>1216</v>
      </c>
      <c r="D246" s="13"/>
      <c r="E246" s="27"/>
      <c r="F246" s="36">
        <f>SUMIF(记账凭证!$G$3:$G$507,B246,记账凭证!$I$3:$I$507)</f>
        <v>0</v>
      </c>
      <c r="G246" s="36">
        <f>SUMIF(记账凭证!$G$3:$G$507,B246,记账凭证!$J$3:$J$507)</f>
        <v>0</v>
      </c>
      <c r="H246" s="36">
        <v>0</v>
      </c>
      <c r="I246" s="36">
        <v>0</v>
      </c>
      <c r="K246" s="70"/>
    </row>
    <row r="247" spans="1:11" s="64" customFormat="1" ht="18" customHeight="1">
      <c r="A247" s="64" t="str">
        <f t="shared" si="9"/>
        <v>6401</v>
      </c>
      <c r="B247" s="12" t="s">
        <v>1433</v>
      </c>
      <c r="C247" s="11" t="s">
        <v>1434</v>
      </c>
      <c r="D247" s="13"/>
      <c r="E247" s="27"/>
      <c r="F247" s="36">
        <f>SUMIF(记账凭证!$G$3:$G$507,B247,记账凭证!$I$3:$I$507)</f>
        <v>0</v>
      </c>
      <c r="G247" s="36">
        <f>SUMIF(记账凭证!$G$3:$G$507,B247,记账凭证!$J$3:$J$507)</f>
        <v>0</v>
      </c>
      <c r="H247" s="36">
        <v>0</v>
      </c>
      <c r="I247" s="36">
        <v>0</v>
      </c>
      <c r="K247" s="70"/>
    </row>
    <row r="248" spans="1:11" s="64" customFormat="1" ht="18" customHeight="1">
      <c r="A248" s="64" t="str">
        <f t="shared" si="9"/>
        <v>6402</v>
      </c>
      <c r="B248" s="12" t="s">
        <v>309</v>
      </c>
      <c r="C248" s="11" t="s">
        <v>310</v>
      </c>
      <c r="D248" s="13"/>
      <c r="E248" s="27"/>
      <c r="F248" s="36">
        <f>SUMIF(记账凭证!$G$3:$G$507,B248,记账凭证!$I$3:$I$507)</f>
        <v>0</v>
      </c>
      <c r="G248" s="36">
        <f>SUMIF(记账凭证!$G$3:$G$507,B248,记账凭证!$J$3:$J$507)</f>
        <v>7238.88</v>
      </c>
      <c r="H248" s="36">
        <v>0</v>
      </c>
      <c r="I248" s="36">
        <v>0</v>
      </c>
      <c r="K248" s="70"/>
    </row>
    <row r="249" spans="1:11" s="64" customFormat="1" ht="18" customHeight="1">
      <c r="A249" s="64" t="str">
        <f t="shared" si="9"/>
        <v>6402</v>
      </c>
      <c r="B249" s="12" t="s">
        <v>653</v>
      </c>
      <c r="C249" s="11" t="s">
        <v>654</v>
      </c>
      <c r="D249" s="13"/>
      <c r="E249" s="27"/>
      <c r="F249" s="36">
        <f>SUMIF(记账凭证!$G$3:$G$507,B249,记账凭证!$I$3:$I$507)</f>
        <v>7238.88</v>
      </c>
      <c r="G249" s="36">
        <f>SUMIF(记账凭证!$G$3:$G$507,B249,记账凭证!$J$3:$J$507)</f>
        <v>0</v>
      </c>
      <c r="H249" s="36">
        <v>0</v>
      </c>
      <c r="I249" s="36">
        <v>0</v>
      </c>
      <c r="K249" s="70"/>
    </row>
    <row r="250" spans="1:11" s="64" customFormat="1" ht="18" customHeight="1">
      <c r="A250" s="64" t="str">
        <f t="shared" si="9"/>
        <v>6402</v>
      </c>
      <c r="B250" s="12" t="s">
        <v>1435</v>
      </c>
      <c r="C250" s="11" t="s">
        <v>682</v>
      </c>
      <c r="D250" s="13"/>
      <c r="E250" s="27"/>
      <c r="F250" s="36">
        <f>SUMIF(记账凭证!$G$3:$G$507,B250,记账凭证!$I$3:$I$507)</f>
        <v>0</v>
      </c>
      <c r="G250" s="36">
        <f>SUMIF(记账凭证!$G$3:$G$507,B250,记账凭证!$J$3:$J$507)</f>
        <v>0</v>
      </c>
      <c r="H250" s="36">
        <v>0</v>
      </c>
      <c r="I250" s="36">
        <v>0</v>
      </c>
      <c r="K250" s="70"/>
    </row>
    <row r="251" spans="1:11" s="64" customFormat="1" ht="18" customHeight="1">
      <c r="A251" s="64" t="str">
        <f t="shared" si="9"/>
        <v>6402</v>
      </c>
      <c r="B251" s="12" t="s">
        <v>1436</v>
      </c>
      <c r="C251" s="11" t="s">
        <v>683</v>
      </c>
      <c r="D251" s="13"/>
      <c r="E251" s="27"/>
      <c r="F251" s="36">
        <f>SUMIF(记账凭证!$G$3:$G$507,B251,记账凭证!$I$3:$I$507)</f>
        <v>0</v>
      </c>
      <c r="G251" s="36">
        <f>SUMIF(记账凭证!$G$3:$G$507,B251,记账凭证!$J$3:$J$507)</f>
        <v>0</v>
      </c>
      <c r="H251" s="36">
        <v>0</v>
      </c>
      <c r="I251" s="36">
        <v>0</v>
      </c>
      <c r="K251" s="70"/>
    </row>
    <row r="252" spans="1:11" s="64" customFormat="1" ht="18" customHeight="1">
      <c r="A252" s="64" t="str">
        <f t="shared" si="9"/>
        <v>6403</v>
      </c>
      <c r="B252" s="12" t="s">
        <v>311</v>
      </c>
      <c r="C252" s="11" t="s">
        <v>312</v>
      </c>
      <c r="D252" s="13"/>
      <c r="E252" s="27"/>
      <c r="F252" s="36">
        <f>SUMIF(记账凭证!$G$3:$G$507,B252,记账凭证!$I$3:$I$507)</f>
        <v>9043.94</v>
      </c>
      <c r="G252" s="36">
        <f>SUMIF(记账凭证!$G$3:$G$507,B252,记账凭证!$J$3:$J$507)</f>
        <v>11593.94</v>
      </c>
      <c r="H252" s="36">
        <v>0</v>
      </c>
      <c r="I252" s="36">
        <v>0</v>
      </c>
      <c r="K252" s="70"/>
    </row>
    <row r="253" spans="1:11" s="64" customFormat="1" ht="18" customHeight="1">
      <c r="A253" s="64" t="str">
        <f t="shared" si="9"/>
        <v>6403</v>
      </c>
      <c r="B253" s="12" t="s">
        <v>692</v>
      </c>
      <c r="C253" s="11" t="s">
        <v>696</v>
      </c>
      <c r="D253" s="13"/>
      <c r="E253" s="27"/>
      <c r="F253" s="36">
        <f>SUMIF(记账凭证!$G$3:$G$507,B253,记账凭证!$I$3:$I$507)</f>
        <v>2550</v>
      </c>
      <c r="G253" s="36">
        <f>SUMIF(记账凭证!$G$3:$G$507,B253,记账凭证!$J$3:$J$507)</f>
        <v>0</v>
      </c>
      <c r="H253" s="36">
        <v>0</v>
      </c>
      <c r="I253" s="36">
        <v>0</v>
      </c>
      <c r="K253" s="70"/>
    </row>
    <row r="254" spans="1:11" s="64" customFormat="1" ht="18" customHeight="1">
      <c r="A254" s="64" t="str">
        <f t="shared" si="9"/>
        <v>6403</v>
      </c>
      <c r="B254" s="12" t="s">
        <v>1437</v>
      </c>
      <c r="C254" s="11" t="s">
        <v>697</v>
      </c>
      <c r="D254" s="13"/>
      <c r="E254" s="27"/>
      <c r="F254" s="36">
        <f>SUMIF(记账凭证!$G$3:$G$507,B254,记账凭证!$I$3:$I$507)</f>
        <v>0</v>
      </c>
      <c r="G254" s="36">
        <f>SUMIF(记账凭证!$G$3:$G$507,B254,记账凭证!$J$3:$J$507)</f>
        <v>0</v>
      </c>
      <c r="H254" s="36">
        <v>0</v>
      </c>
      <c r="I254" s="36">
        <v>0</v>
      </c>
      <c r="K254" s="70"/>
    </row>
    <row r="255" spans="1:11" s="64" customFormat="1" ht="18" customHeight="1">
      <c r="A255" s="64" t="str">
        <f t="shared" si="9"/>
        <v>6403</v>
      </c>
      <c r="B255" s="12" t="s">
        <v>1438</v>
      </c>
      <c r="C255" s="11" t="s">
        <v>698</v>
      </c>
      <c r="D255" s="13"/>
      <c r="E255" s="27"/>
      <c r="F255" s="36">
        <f>SUMIF(记账凭证!$G$3:$G$507,B255,记账凭证!$I$3:$I$507)</f>
        <v>0</v>
      </c>
      <c r="G255" s="36">
        <f>SUMIF(记账凭证!$G$3:$G$507,B255,记账凭证!$J$3:$J$507)</f>
        <v>0</v>
      </c>
      <c r="H255" s="36">
        <v>0</v>
      </c>
      <c r="I255" s="36">
        <v>0</v>
      </c>
      <c r="K255" s="70"/>
    </row>
    <row r="256" spans="1:11" s="64" customFormat="1" ht="18" customHeight="1">
      <c r="A256" s="64" t="str">
        <f t="shared" si="9"/>
        <v>6403</v>
      </c>
      <c r="B256" s="12" t="s">
        <v>1439</v>
      </c>
      <c r="C256" s="11" t="s">
        <v>699</v>
      </c>
      <c r="D256" s="13"/>
      <c r="E256" s="27"/>
      <c r="F256" s="36">
        <f>SUMIF(记账凭证!$G$3:$G$507,B256,记账凭证!$I$3:$I$507)</f>
        <v>0</v>
      </c>
      <c r="G256" s="36">
        <f>SUMIF(记账凭证!$G$3:$G$507,B256,记账凭证!$J$3:$J$507)</f>
        <v>0</v>
      </c>
      <c r="H256" s="36">
        <v>0</v>
      </c>
      <c r="I256" s="36">
        <v>0</v>
      </c>
      <c r="K256" s="70"/>
    </row>
    <row r="257" spans="1:11" s="64" customFormat="1" ht="18" customHeight="1">
      <c r="A257" s="64" t="str">
        <f t="shared" si="9"/>
        <v>6601</v>
      </c>
      <c r="B257" s="12" t="s">
        <v>313</v>
      </c>
      <c r="C257" s="11" t="s">
        <v>314</v>
      </c>
      <c r="D257" s="13"/>
      <c r="E257" s="27"/>
      <c r="F257" s="36">
        <f>SUMIF(记账凭证!$G$3:$G$507,B257,记账凭证!$I$3:$I$507)</f>
        <v>0</v>
      </c>
      <c r="G257" s="36">
        <f>SUMIF(记账凭证!$G$3:$G$507,B257,记账凭证!$J$3:$J$507)</f>
        <v>14755.11</v>
      </c>
      <c r="H257" s="36">
        <v>0</v>
      </c>
      <c r="I257" s="36">
        <v>0</v>
      </c>
      <c r="K257" s="70"/>
    </row>
    <row r="258" spans="1:11" s="64" customFormat="1" ht="18" customHeight="1">
      <c r="A258" s="64" t="str">
        <f t="shared" si="9"/>
        <v>6601</v>
      </c>
      <c r="B258" s="12" t="s">
        <v>355</v>
      </c>
      <c r="C258" s="11" t="s">
        <v>356</v>
      </c>
      <c r="D258" s="13"/>
      <c r="E258" s="27"/>
      <c r="F258" s="36">
        <f>SUMIF(记账凭证!$G$3:$G$507,B258,记账凭证!$I$3:$I$507)</f>
        <v>170</v>
      </c>
      <c r="G258" s="36">
        <f>SUMIF(记账凭证!$G$3:$G$507,B258,记账凭证!$J$3:$J$507)</f>
        <v>0</v>
      </c>
      <c r="H258" s="36">
        <v>0</v>
      </c>
      <c r="I258" s="36">
        <v>0</v>
      </c>
      <c r="K258" s="70"/>
    </row>
    <row r="259" spans="1:11" s="64" customFormat="1" ht="18" customHeight="1">
      <c r="A259" s="64" t="str">
        <f t="shared" si="9"/>
        <v>6601</v>
      </c>
      <c r="B259" s="12" t="s">
        <v>867</v>
      </c>
      <c r="C259" s="11" t="s">
        <v>357</v>
      </c>
      <c r="D259" s="13"/>
      <c r="E259" s="27"/>
      <c r="F259" s="36">
        <f>SUMIF(记账凭证!$G$3:$G$507,B259,记账凭证!$I$3:$I$507)</f>
        <v>4080</v>
      </c>
      <c r="G259" s="36">
        <f>SUMIF(记账凭证!$G$3:$G$507,B259,记账凭证!$J$3:$J$507)</f>
        <v>0</v>
      </c>
      <c r="H259" s="36">
        <v>0</v>
      </c>
      <c r="I259" s="36">
        <v>0</v>
      </c>
      <c r="K259" s="70"/>
    </row>
    <row r="260" spans="1:11" s="64" customFormat="1" ht="18" customHeight="1">
      <c r="A260" s="64" t="str">
        <f t="shared" si="9"/>
        <v>6601</v>
      </c>
      <c r="B260" s="12" t="s">
        <v>961</v>
      </c>
      <c r="C260" s="11" t="s">
        <v>358</v>
      </c>
      <c r="D260" s="13"/>
      <c r="E260" s="27"/>
      <c r="F260" s="36">
        <f>SUMIF(记账凭证!$G$3:$G$507,B260,记账凭证!$I$3:$I$507)</f>
        <v>6000</v>
      </c>
      <c r="G260" s="36">
        <f>SUMIF(记账凭证!$G$3:$G$507,B260,记账凭证!$J$3:$J$507)</f>
        <v>0</v>
      </c>
      <c r="H260" s="36">
        <v>0</v>
      </c>
      <c r="I260" s="36">
        <v>0</v>
      </c>
      <c r="K260" s="70"/>
    </row>
    <row r="261" spans="1:11" s="64" customFormat="1" ht="18" customHeight="1">
      <c r="A261" s="64" t="str">
        <f t="shared" ref="A261:A292" si="12">LEFT(B261,4)</f>
        <v>6601</v>
      </c>
      <c r="B261" s="12" t="s">
        <v>1112</v>
      </c>
      <c r="C261" s="11" t="s">
        <v>359</v>
      </c>
      <c r="D261" s="13"/>
      <c r="E261" s="27"/>
      <c r="F261" s="36">
        <f>SUMIF(记账凭证!$G$3:$G$507,B261,记账凭证!$I$3:$I$507)</f>
        <v>4424</v>
      </c>
      <c r="G261" s="36">
        <f>SUMIF(记账凭证!$G$3:$G$507,B261,记账凭证!$J$3:$J$507)</f>
        <v>68.89</v>
      </c>
      <c r="H261" s="36">
        <v>0</v>
      </c>
      <c r="I261" s="36">
        <v>0</v>
      </c>
      <c r="K261" s="70"/>
    </row>
    <row r="262" spans="1:11" s="64" customFormat="1" ht="18" customHeight="1">
      <c r="A262" s="64" t="str">
        <f t="shared" si="12"/>
        <v>6601</v>
      </c>
      <c r="B262" s="12" t="s">
        <v>1440</v>
      </c>
      <c r="C262" s="11" t="s">
        <v>360</v>
      </c>
      <c r="D262" s="13"/>
      <c r="E262" s="27"/>
      <c r="F262" s="36">
        <f>SUMIF(记账凭证!$G$3:$G$507,B262,记账凭证!$I$3:$I$507)</f>
        <v>0</v>
      </c>
      <c r="G262" s="36">
        <f>SUMIF(记账凭证!$G$3:$G$507,B262,记账凭证!$J$3:$J$507)</f>
        <v>0</v>
      </c>
      <c r="H262" s="36">
        <v>0</v>
      </c>
      <c r="I262" s="36">
        <v>0</v>
      </c>
      <c r="K262" s="70"/>
    </row>
    <row r="263" spans="1:11" s="64" customFormat="1" ht="18" customHeight="1">
      <c r="A263" s="64" t="str">
        <f t="shared" si="12"/>
        <v>6601</v>
      </c>
      <c r="B263" s="12" t="s">
        <v>1441</v>
      </c>
      <c r="C263" s="11" t="s">
        <v>361</v>
      </c>
      <c r="D263" s="13"/>
      <c r="E263" s="27"/>
      <c r="F263" s="36">
        <f>SUMIF(记账凭证!$G$3:$G$507,B263,记账凭证!$I$3:$I$507)</f>
        <v>150</v>
      </c>
      <c r="G263" s="36">
        <f>SUMIF(记账凭证!$G$3:$G$507,B263,记账凭证!$J$3:$J$507)</f>
        <v>0</v>
      </c>
      <c r="H263" s="36">
        <v>0</v>
      </c>
      <c r="I263" s="36">
        <v>0</v>
      </c>
      <c r="K263" s="70"/>
    </row>
    <row r="264" spans="1:11" s="64" customFormat="1" ht="18" customHeight="1">
      <c r="A264" s="64" t="str">
        <f t="shared" si="12"/>
        <v>6602</v>
      </c>
      <c r="B264" s="12" t="s">
        <v>315</v>
      </c>
      <c r="C264" s="11" t="s">
        <v>316</v>
      </c>
      <c r="D264" s="13"/>
      <c r="E264" s="27"/>
      <c r="F264" s="36">
        <f>SUMIF(记账凭证!$G$3:$G$507,B264,记账凭证!$I$3:$I$507)</f>
        <v>0</v>
      </c>
      <c r="G264" s="36">
        <f>SUMIF(记账凭证!$G$3:$G$507,B264,记账凭证!$J$3:$J$507)</f>
        <v>201766.44</v>
      </c>
      <c r="H264" s="36">
        <v>0</v>
      </c>
      <c r="I264" s="36">
        <v>0</v>
      </c>
      <c r="K264" s="70"/>
    </row>
    <row r="265" spans="1:11" s="64" customFormat="1" ht="18" customHeight="1">
      <c r="A265" s="64" t="str">
        <f t="shared" si="12"/>
        <v>6602</v>
      </c>
      <c r="B265" s="12" t="s">
        <v>367</v>
      </c>
      <c r="C265" s="11" t="s">
        <v>368</v>
      </c>
      <c r="D265" s="13"/>
      <c r="E265" s="27"/>
      <c r="F265" s="36">
        <f>SUMIF(记账凭证!$G$3:$G$507,B265,记账凭证!$I$3:$I$507)</f>
        <v>9958.92</v>
      </c>
      <c r="G265" s="36">
        <f>SUMIF(记账凭证!$G$3:$G$507,B265,记账凭证!$J$3:$J$507)</f>
        <v>0</v>
      </c>
      <c r="H265" s="36">
        <v>0</v>
      </c>
      <c r="I265" s="36">
        <v>0</v>
      </c>
      <c r="K265" s="70"/>
    </row>
    <row r="266" spans="1:11" s="64" customFormat="1" ht="18" customHeight="1">
      <c r="A266" s="64" t="str">
        <f t="shared" si="12"/>
        <v>6602</v>
      </c>
      <c r="B266" s="12" t="s">
        <v>1442</v>
      </c>
      <c r="C266" s="11" t="s">
        <v>369</v>
      </c>
      <c r="D266" s="13"/>
      <c r="E266" s="27"/>
      <c r="F266" s="36">
        <f>SUMIF(记账凭证!$G$3:$G$507,B266,记账凭证!$I$3:$I$507)</f>
        <v>1187</v>
      </c>
      <c r="G266" s="36">
        <f>SUMIF(记账凭证!$G$3:$G$507,B266,记账凭证!$J$3:$J$507)</f>
        <v>0</v>
      </c>
      <c r="H266" s="36">
        <v>0</v>
      </c>
      <c r="I266" s="36">
        <v>0</v>
      </c>
      <c r="K266" s="70"/>
    </row>
    <row r="267" spans="1:11" s="64" customFormat="1" ht="18" customHeight="1">
      <c r="A267" s="64" t="str">
        <f t="shared" si="12"/>
        <v>6602</v>
      </c>
      <c r="B267" s="12" t="s">
        <v>926</v>
      </c>
      <c r="C267" s="11" t="s">
        <v>370</v>
      </c>
      <c r="D267" s="13"/>
      <c r="E267" s="27"/>
      <c r="F267" s="36">
        <f>SUMIF(记账凭证!$G$3:$G$507,B267,记账凭证!$I$3:$I$507)</f>
        <v>1200</v>
      </c>
      <c r="G267" s="36">
        <f>SUMIF(记账凭证!$G$3:$G$507,B267,记账凭证!$J$3:$J$507)</f>
        <v>0</v>
      </c>
      <c r="H267" s="36">
        <v>0</v>
      </c>
      <c r="I267" s="36">
        <v>0</v>
      </c>
      <c r="K267" s="70"/>
    </row>
    <row r="268" spans="1:11" s="64" customFormat="1" ht="18" customHeight="1">
      <c r="A268" s="64" t="str">
        <f t="shared" si="12"/>
        <v>6602</v>
      </c>
      <c r="B268" s="12" t="s">
        <v>1443</v>
      </c>
      <c r="C268" s="11" t="s">
        <v>371</v>
      </c>
      <c r="D268" s="13"/>
      <c r="E268" s="27"/>
      <c r="F268" s="36">
        <f>SUMIF(记账凭证!$G$3:$G$507,B268,记账凭证!$I$3:$I$507)</f>
        <v>36240</v>
      </c>
      <c r="G268" s="36">
        <f>SUMIF(记账凭证!$G$3:$G$507,B268,记账凭证!$J$3:$J$507)</f>
        <v>0</v>
      </c>
      <c r="H268" s="36">
        <v>0</v>
      </c>
      <c r="I268" s="36">
        <v>0</v>
      </c>
      <c r="K268" s="70"/>
    </row>
    <row r="269" spans="1:11" s="64" customFormat="1" ht="18" customHeight="1">
      <c r="A269" s="64" t="str">
        <f t="shared" si="12"/>
        <v>6602</v>
      </c>
      <c r="B269" s="12" t="s">
        <v>1444</v>
      </c>
      <c r="C269" s="11" t="s">
        <v>372</v>
      </c>
      <c r="D269" s="13"/>
      <c r="E269" s="27"/>
      <c r="F269" s="36">
        <f>SUMIF(记账凭证!$G$3:$G$507,B269,记账凭证!$I$3:$I$507)</f>
        <v>0</v>
      </c>
      <c r="G269" s="36">
        <f>SUMIF(记账凭证!$G$3:$G$507,B269,记账凭证!$J$3:$J$507)</f>
        <v>0</v>
      </c>
      <c r="H269" s="36">
        <v>0</v>
      </c>
      <c r="I269" s="36">
        <v>0</v>
      </c>
      <c r="K269" s="70"/>
    </row>
    <row r="270" spans="1:11" s="64" customFormat="1" ht="18" customHeight="1">
      <c r="A270" s="64" t="str">
        <f t="shared" si="12"/>
        <v>6602</v>
      </c>
      <c r="B270" s="12" t="s">
        <v>1027</v>
      </c>
      <c r="C270" s="11" t="s">
        <v>373</v>
      </c>
      <c r="D270" s="13"/>
      <c r="E270" s="27"/>
      <c r="F270" s="36">
        <f>SUMIF(记账凭证!$G$3:$G$507,B270,记账凭证!$I$3:$I$507)</f>
        <v>29318</v>
      </c>
      <c r="G270" s="36">
        <f>SUMIF(记账凭证!$G$3:$G$507,B270,记账凭证!$J$3:$J$507)</f>
        <v>0</v>
      </c>
      <c r="H270" s="36">
        <v>0</v>
      </c>
      <c r="I270" s="36">
        <v>0</v>
      </c>
      <c r="K270" s="70"/>
    </row>
    <row r="271" spans="1:11" s="64" customFormat="1" ht="18" customHeight="1">
      <c r="A271" s="64" t="str">
        <f t="shared" si="12"/>
        <v>6602</v>
      </c>
      <c r="B271" s="12" t="s">
        <v>885</v>
      </c>
      <c r="C271" s="11" t="s">
        <v>374</v>
      </c>
      <c r="D271" s="13"/>
      <c r="E271" s="27"/>
      <c r="F271" s="36">
        <f>SUMIF(记账凭证!$G$3:$G$507,B271,记账凭证!$I$3:$I$507)</f>
        <v>9695.4</v>
      </c>
      <c r="G271" s="36">
        <f>SUMIF(记账凭证!$G$3:$G$507,B271,记账凭证!$J$3:$J$507)</f>
        <v>0</v>
      </c>
      <c r="H271" s="36">
        <v>0</v>
      </c>
      <c r="I271" s="36">
        <v>0</v>
      </c>
      <c r="K271" s="70"/>
    </row>
    <row r="272" spans="1:11" s="64" customFormat="1" ht="18" customHeight="1">
      <c r="A272" s="64" t="str">
        <f t="shared" si="12"/>
        <v>6602</v>
      </c>
      <c r="B272" s="12" t="s">
        <v>942</v>
      </c>
      <c r="C272" s="11" t="s">
        <v>375</v>
      </c>
      <c r="D272" s="13"/>
      <c r="E272" s="27"/>
      <c r="F272" s="36">
        <f>SUMIF(记账凭证!$G$3:$G$507,B272,记账凭证!$I$3:$I$507)</f>
        <v>3733</v>
      </c>
      <c r="G272" s="36">
        <f>SUMIF(记账凭证!$G$3:$G$507,B272,记账凭证!$J$3:$J$507)</f>
        <v>0</v>
      </c>
      <c r="H272" s="36">
        <v>0</v>
      </c>
      <c r="I272" s="36">
        <v>0</v>
      </c>
      <c r="K272" s="70"/>
    </row>
    <row r="273" spans="1:11" s="64" customFormat="1" ht="18" customHeight="1">
      <c r="A273" s="64" t="str">
        <f t="shared" si="12"/>
        <v>6602</v>
      </c>
      <c r="B273" s="12" t="s">
        <v>1019</v>
      </c>
      <c r="C273" s="11" t="s">
        <v>376</v>
      </c>
      <c r="D273" s="13"/>
      <c r="E273" s="27"/>
      <c r="F273" s="36">
        <f>SUMIF(记账凭证!$G$3:$G$507,B273,记账凭证!$I$3:$I$507)</f>
        <v>15208</v>
      </c>
      <c r="G273" s="36">
        <f>SUMIF(记账凭证!$G$3:$G$507,B273,记账凭证!$J$3:$J$507)</f>
        <v>0</v>
      </c>
      <c r="H273" s="36">
        <v>0</v>
      </c>
      <c r="I273" s="36">
        <v>0</v>
      </c>
      <c r="K273" s="70"/>
    </row>
    <row r="274" spans="1:11" s="64" customFormat="1" ht="18" customHeight="1">
      <c r="A274" s="64" t="str">
        <f t="shared" si="12"/>
        <v>6602</v>
      </c>
      <c r="B274" s="12" t="s">
        <v>965</v>
      </c>
      <c r="C274" s="11" t="s">
        <v>377</v>
      </c>
      <c r="D274" s="13"/>
      <c r="E274" s="27"/>
      <c r="F274" s="36">
        <f>SUMIF(记账凭证!$G$3:$G$507,B274,记账凭证!$I$3:$I$507)</f>
        <v>101806.12</v>
      </c>
      <c r="G274" s="36">
        <f>SUMIF(记账凭证!$G$3:$G$507,B274,记账凭证!$J$3:$J$507)</f>
        <v>6580</v>
      </c>
      <c r="H274" s="36">
        <v>0</v>
      </c>
      <c r="I274" s="36">
        <v>0</v>
      </c>
      <c r="K274" s="70"/>
    </row>
    <row r="275" spans="1:11" s="64" customFormat="1" ht="18" customHeight="1">
      <c r="A275" s="64" t="str">
        <f t="shared" si="12"/>
        <v>6603</v>
      </c>
      <c r="B275" s="12" t="s">
        <v>317</v>
      </c>
      <c r="C275" s="11" t="s">
        <v>318</v>
      </c>
      <c r="D275" s="13"/>
      <c r="E275" s="27"/>
      <c r="F275" s="36">
        <f>SUMIF(记账凭证!$G$3:$G$507,B275,记账凭证!$I$3:$I$507)</f>
        <v>0</v>
      </c>
      <c r="G275" s="36">
        <f>SUMIF(记账凭证!$G$3:$G$507,B275,记账凭证!$J$3:$J$507)</f>
        <v>12376.9</v>
      </c>
      <c r="H275" s="36">
        <v>0</v>
      </c>
      <c r="I275" s="36">
        <v>0</v>
      </c>
      <c r="K275" s="70"/>
    </row>
    <row r="276" spans="1:11" s="64" customFormat="1" ht="18" customHeight="1">
      <c r="A276" s="64" t="str">
        <f t="shared" si="12"/>
        <v>6603</v>
      </c>
      <c r="B276" s="12" t="s">
        <v>387</v>
      </c>
      <c r="C276" s="11" t="s">
        <v>388</v>
      </c>
      <c r="D276" s="13"/>
      <c r="E276" s="27"/>
      <c r="F276" s="36">
        <f>SUMIF(记账凭证!$G$3:$G$507,B276,记账凭证!$I$3:$I$507)</f>
        <v>12480</v>
      </c>
      <c r="G276" s="36">
        <f>SUMIF(记账凭证!$G$3:$G$507,B276,记账凭证!$J$3:$J$507)</f>
        <v>0</v>
      </c>
      <c r="H276" s="36">
        <v>0</v>
      </c>
      <c r="I276" s="36">
        <v>0</v>
      </c>
      <c r="K276" s="70"/>
    </row>
    <row r="277" spans="1:11" s="64" customFormat="1" ht="18" customHeight="1">
      <c r="A277" s="64" t="str">
        <f t="shared" si="12"/>
        <v>6603</v>
      </c>
      <c r="B277" s="12" t="s">
        <v>1445</v>
      </c>
      <c r="C277" s="11" t="s">
        <v>389</v>
      </c>
      <c r="D277" s="13"/>
      <c r="E277" s="27"/>
      <c r="F277" s="36">
        <f>SUMIF(记账凭证!$G$3:$G$507,B277,记账凭证!$I$3:$I$507)</f>
        <v>0</v>
      </c>
      <c r="G277" s="36">
        <f>SUMIF(记账凭证!$G$3:$G$507,B277,记账凭证!$J$3:$J$507)</f>
        <v>0</v>
      </c>
      <c r="H277" s="36">
        <v>0</v>
      </c>
      <c r="I277" s="36">
        <v>0</v>
      </c>
      <c r="K277" s="70"/>
    </row>
    <row r="278" spans="1:11" s="64" customFormat="1" ht="18" customHeight="1">
      <c r="A278" s="64" t="str">
        <f t="shared" si="12"/>
        <v>6603</v>
      </c>
      <c r="B278" s="12" t="s">
        <v>1446</v>
      </c>
      <c r="C278" s="11" t="s">
        <v>390</v>
      </c>
      <c r="D278" s="13"/>
      <c r="E278" s="27"/>
      <c r="F278" s="36">
        <f>SUMIF(记账凭证!$G$3:$G$507,B278,记账凭证!$I$3:$I$507)</f>
        <v>60</v>
      </c>
      <c r="G278" s="36">
        <f>SUMIF(记账凭证!$G$3:$G$507,B278,记账凭证!$J$3:$J$507)</f>
        <v>0</v>
      </c>
      <c r="H278" s="36">
        <v>0</v>
      </c>
      <c r="I278" s="36">
        <v>0</v>
      </c>
      <c r="K278" s="70"/>
    </row>
    <row r="279" spans="1:11" s="64" customFormat="1" ht="18" customHeight="1">
      <c r="A279" s="64" t="str">
        <f t="shared" si="12"/>
        <v>6603</v>
      </c>
      <c r="B279" s="12" t="s">
        <v>953</v>
      </c>
      <c r="C279" s="11" t="s">
        <v>391</v>
      </c>
      <c r="D279" s="13"/>
      <c r="E279" s="27"/>
      <c r="F279" s="36">
        <f>SUMIF(记账凭证!$G$3:$G$507,B279,记账凭证!$I$3:$I$507)</f>
        <v>0</v>
      </c>
      <c r="G279" s="36">
        <f>SUMIF(记账凭证!$G$3:$G$507,B279,记账凭证!$J$3:$J$507)</f>
        <v>173.9</v>
      </c>
      <c r="H279" s="36">
        <v>0</v>
      </c>
      <c r="I279" s="36">
        <v>0</v>
      </c>
      <c r="K279" s="70"/>
    </row>
    <row r="280" spans="1:11" s="64" customFormat="1" ht="18" customHeight="1">
      <c r="A280" s="64" t="str">
        <f t="shared" si="12"/>
        <v>6603</v>
      </c>
      <c r="B280" s="12" t="s">
        <v>1447</v>
      </c>
      <c r="C280" s="11" t="s">
        <v>396</v>
      </c>
      <c r="D280" s="13"/>
      <c r="E280" s="27"/>
      <c r="F280" s="36">
        <f>SUMIF(记账凭证!$G$3:$G$507,B280,记账凭证!$I$3:$I$507)</f>
        <v>10.8</v>
      </c>
      <c r="G280" s="36">
        <f>SUMIF(记账凭证!$G$3:$G$507,B280,记账凭证!$J$3:$J$507)</f>
        <v>0</v>
      </c>
      <c r="H280" s="36">
        <v>0</v>
      </c>
      <c r="I280" s="36">
        <v>0</v>
      </c>
      <c r="K280" s="70"/>
    </row>
    <row r="281" spans="1:11" s="64" customFormat="1" ht="18" customHeight="1">
      <c r="A281" s="64" t="str">
        <f t="shared" si="12"/>
        <v>6701</v>
      </c>
      <c r="B281" s="12" t="s">
        <v>319</v>
      </c>
      <c r="C281" s="11" t="s">
        <v>320</v>
      </c>
      <c r="D281" s="13"/>
      <c r="E281" s="27"/>
      <c r="F281" s="36">
        <f>SUMIF(记账凭证!$G$3:$G$507,B281,记账凭证!$I$3:$I$507)</f>
        <v>0</v>
      </c>
      <c r="G281" s="36">
        <f>SUMIF(记账凭证!$G$3:$G$507,B281,记账凭证!$J$3:$J$507)</f>
        <v>51001.36</v>
      </c>
      <c r="H281" s="36">
        <v>0</v>
      </c>
      <c r="I281" s="36">
        <v>0</v>
      </c>
      <c r="K281" s="70"/>
    </row>
    <row r="282" spans="1:11" s="64" customFormat="1" ht="18" customHeight="1">
      <c r="A282" s="64" t="str">
        <f t="shared" si="12"/>
        <v>6701</v>
      </c>
      <c r="B282" s="12" t="s">
        <v>670</v>
      </c>
      <c r="C282" s="11" t="s">
        <v>671</v>
      </c>
      <c r="D282" s="13"/>
      <c r="E282" s="27"/>
      <c r="F282" s="36">
        <f>SUMIF(记账凭证!$G$3:$G$507,B282,记账凭证!$I$3:$I$507)</f>
        <v>51001.36</v>
      </c>
      <c r="G282" s="36">
        <f>SUMIF(记账凭证!$G$3:$G$507,B282,记账凭证!$J$3:$J$507)</f>
        <v>0</v>
      </c>
      <c r="H282" s="36">
        <v>0</v>
      </c>
      <c r="I282" s="36">
        <v>0</v>
      </c>
      <c r="K282" s="70"/>
    </row>
    <row r="283" spans="1:11" s="64" customFormat="1" ht="18" customHeight="1">
      <c r="A283" s="64" t="str">
        <f t="shared" si="12"/>
        <v>6711</v>
      </c>
      <c r="B283" s="12" t="s">
        <v>321</v>
      </c>
      <c r="C283" s="11" t="s">
        <v>322</v>
      </c>
      <c r="D283" s="13"/>
      <c r="E283" s="27"/>
      <c r="F283" s="36">
        <f>SUMIF(记账凭证!$G$3:$G$507,B283,记账凭证!$I$3:$I$507)</f>
        <v>0</v>
      </c>
      <c r="G283" s="36">
        <f>SUMIF(记账凭证!$G$3:$G$507,B283,记账凭证!$J$3:$J$507)</f>
        <v>148527</v>
      </c>
      <c r="H283" s="36">
        <v>0</v>
      </c>
      <c r="I283" s="36">
        <v>0</v>
      </c>
      <c r="K283" s="70"/>
    </row>
    <row r="284" spans="1:11" s="64" customFormat="1" ht="18" customHeight="1">
      <c r="A284" s="64" t="str">
        <f t="shared" si="12"/>
        <v>6711</v>
      </c>
      <c r="B284" s="12" t="s">
        <v>685</v>
      </c>
      <c r="C284" s="11" t="s">
        <v>716</v>
      </c>
      <c r="D284" s="13"/>
      <c r="E284" s="27"/>
      <c r="F284" s="36">
        <f>SUMIF(记账凭证!$G$3:$G$507,B284,记账凭证!$I$3:$I$507)</f>
        <v>2167</v>
      </c>
      <c r="G284" s="36">
        <f>SUMIF(记账凭证!$G$3:$G$507,B284,记账凭证!$J$3:$J$507)</f>
        <v>0</v>
      </c>
      <c r="H284" s="36">
        <v>0</v>
      </c>
      <c r="I284" s="36">
        <v>0</v>
      </c>
      <c r="K284" s="70"/>
    </row>
    <row r="285" spans="1:11" s="64" customFormat="1" ht="18" customHeight="1">
      <c r="A285" s="64" t="str">
        <f t="shared" si="12"/>
        <v>6711</v>
      </c>
      <c r="B285" s="12" t="s">
        <v>1448</v>
      </c>
      <c r="C285" s="11" t="s">
        <v>689</v>
      </c>
      <c r="D285" s="13"/>
      <c r="E285" s="27"/>
      <c r="F285" s="36">
        <f>SUMIF(记账凭证!$G$3:$G$507,B285,记账凭证!$I$3:$I$507)</f>
        <v>100000</v>
      </c>
      <c r="G285" s="36">
        <f>SUMIF(记账凭证!$G$3:$G$507,B285,记账凭证!$J$3:$J$507)</f>
        <v>0</v>
      </c>
      <c r="H285" s="36">
        <v>0</v>
      </c>
      <c r="I285" s="36">
        <v>0</v>
      </c>
      <c r="K285" s="70"/>
    </row>
    <row r="286" spans="1:11" s="64" customFormat="1" ht="18" customHeight="1">
      <c r="A286" s="64" t="str">
        <f t="shared" si="12"/>
        <v>6711</v>
      </c>
      <c r="B286" s="12" t="s">
        <v>994</v>
      </c>
      <c r="C286" s="11" t="s">
        <v>690</v>
      </c>
      <c r="D286" s="13"/>
      <c r="E286" s="27"/>
      <c r="F286" s="36">
        <f>SUMIF(记账凭证!$G$3:$G$507,B286,记账凭证!$I$3:$I$507)</f>
        <v>12360</v>
      </c>
      <c r="G286" s="36">
        <f>SUMIF(记账凭证!$G$3:$G$507,B286,记账凭证!$J$3:$J$507)</f>
        <v>0</v>
      </c>
      <c r="H286" s="36">
        <v>0</v>
      </c>
      <c r="I286" s="36">
        <v>0</v>
      </c>
      <c r="K286" s="70"/>
    </row>
    <row r="287" spans="1:11" s="64" customFormat="1" ht="18" customHeight="1">
      <c r="A287" s="64" t="str">
        <f t="shared" si="12"/>
        <v>6711</v>
      </c>
      <c r="B287" s="12" t="s">
        <v>997</v>
      </c>
      <c r="C287" s="11" t="s">
        <v>691</v>
      </c>
      <c r="D287" s="13"/>
      <c r="E287" s="27"/>
      <c r="F287" s="36">
        <f>SUMIF(记账凭证!$G$3:$G$507,B287,记账凭证!$I$3:$I$507)</f>
        <v>34000</v>
      </c>
      <c r="G287" s="36">
        <f>SUMIF(记账凭证!$G$3:$G$507,B287,记账凭证!$J$3:$J$507)</f>
        <v>0</v>
      </c>
      <c r="H287" s="36">
        <v>0</v>
      </c>
      <c r="I287" s="36">
        <v>0</v>
      </c>
      <c r="K287" s="70"/>
    </row>
    <row r="288" spans="1:11" s="64" customFormat="1" ht="18" customHeight="1">
      <c r="A288" s="64" t="str">
        <f t="shared" si="12"/>
        <v>6801</v>
      </c>
      <c r="B288" s="12" t="s">
        <v>323</v>
      </c>
      <c r="C288" s="11" t="s">
        <v>324</v>
      </c>
      <c r="D288" s="13"/>
      <c r="E288" s="27"/>
      <c r="F288" s="36">
        <f>SUMIF(记账凭证!$G$3:$G$507,B288,记账凭证!$I$3:$I$507)</f>
        <v>0</v>
      </c>
      <c r="G288" s="36">
        <f>SUMIF(记账凭证!$G$3:$G$507,B288,记账凭证!$J$3:$J$507)</f>
        <v>0</v>
      </c>
      <c r="H288" s="36">
        <v>0</v>
      </c>
      <c r="I288" s="36">
        <v>0</v>
      </c>
      <c r="K288" s="70"/>
    </row>
    <row r="289" spans="1:11" s="64" customFormat="1" ht="18" customHeight="1">
      <c r="A289" s="64" t="str">
        <f t="shared" si="12"/>
        <v>6801</v>
      </c>
      <c r="B289" s="12" t="s">
        <v>700</v>
      </c>
      <c r="C289" s="11" t="s">
        <v>702</v>
      </c>
      <c r="D289" s="13"/>
      <c r="E289" s="27"/>
      <c r="F289" s="36">
        <f>SUMIF(记账凭证!$G$3:$G$507,B289,记账凭证!$I$3:$I$507)</f>
        <v>90609.11</v>
      </c>
      <c r="G289" s="36">
        <f>SUMIF(记账凭证!$G$3:$G$507,B289,记账凭证!$J$3:$J$507)</f>
        <v>90609.11</v>
      </c>
      <c r="H289" s="36">
        <v>0</v>
      </c>
      <c r="I289" s="36">
        <v>0</v>
      </c>
      <c r="K289" s="70"/>
    </row>
    <row r="290" spans="1:11" s="64" customFormat="1" ht="18" customHeight="1">
      <c r="A290" s="64" t="str">
        <f t="shared" si="12"/>
        <v>6801</v>
      </c>
      <c r="B290" s="12" t="s">
        <v>701</v>
      </c>
      <c r="C290" s="11" t="s">
        <v>703</v>
      </c>
      <c r="D290" s="13"/>
      <c r="E290" s="27"/>
      <c r="F290" s="36">
        <f>SUMIF(记账凭证!$G$3:$G$507,B290,记账凭证!$I$3:$I$507)</f>
        <v>0</v>
      </c>
      <c r="G290" s="36">
        <f>SUMIF(记账凭证!$G$3:$G$507,B290,记账凭证!$J$3:$J$507)</f>
        <v>0</v>
      </c>
      <c r="H290" s="36">
        <v>0</v>
      </c>
      <c r="I290" s="36">
        <v>0</v>
      </c>
      <c r="K290" s="70"/>
    </row>
    <row r="291" spans="1:11" s="64" customFormat="1" ht="18" customHeight="1">
      <c r="A291" s="64" t="str">
        <f t="shared" si="12"/>
        <v>6901</v>
      </c>
      <c r="B291" s="12" t="s">
        <v>325</v>
      </c>
      <c r="C291" s="11" t="s">
        <v>326</v>
      </c>
      <c r="D291" s="13"/>
      <c r="E291" s="27"/>
      <c r="F291" s="36">
        <f>SUMIF(记账凭证!$G$3:$G$507,B291,记账凭证!$I$3:$I$507)</f>
        <v>2200</v>
      </c>
      <c r="G291" s="36">
        <f>SUMIF(记账凭证!$G$3:$G$507,B291,记账凭证!$J$3:$J$507)</f>
        <v>0</v>
      </c>
      <c r="H291" s="36">
        <v>0</v>
      </c>
      <c r="I291" s="36">
        <v>0</v>
      </c>
      <c r="K291" s="70"/>
    </row>
    <row r="292" spans="1:11" s="64" customFormat="1" ht="18" customHeight="1">
      <c r="A292" s="64" t="str">
        <f t="shared" si="12"/>
        <v>6901</v>
      </c>
      <c r="B292" s="12" t="s">
        <v>672</v>
      </c>
      <c r="C292" s="11" t="s">
        <v>673</v>
      </c>
      <c r="D292" s="13"/>
      <c r="E292" s="27"/>
      <c r="F292" s="36">
        <f>SUMIF(记账凭证!$G$3:$G$507,B292,记账凭证!$I$3:$I$507)</f>
        <v>0</v>
      </c>
      <c r="G292" s="36">
        <f>SUMIF(记账凭证!$G$3:$G$507,B292,记账凭证!$J$3:$J$507)</f>
        <v>2200</v>
      </c>
      <c r="H292" s="36">
        <v>0</v>
      </c>
      <c r="I292" s="36">
        <v>0</v>
      </c>
      <c r="K292" s="70"/>
    </row>
    <row r="293" spans="1:11" ht="18" customHeight="1">
      <c r="D293" s="65">
        <f t="shared" ref="D293:I293" si="13">SUM(D4:D292)</f>
        <v>21813767.739999998</v>
      </c>
      <c r="E293" s="65">
        <f t="shared" si="13"/>
        <v>21813767.740000002</v>
      </c>
      <c r="F293" s="65">
        <f t="shared" si="13"/>
        <v>36337293.059999987</v>
      </c>
      <c r="G293" s="65">
        <f t="shared" si="13"/>
        <v>36337293.060000002</v>
      </c>
      <c r="H293" s="65">
        <f t="shared" si="13"/>
        <v>30893062.250000011</v>
      </c>
      <c r="I293" s="65">
        <f t="shared" si="13"/>
        <v>30893062.250000004</v>
      </c>
    </row>
    <row r="294" spans="1:11" ht="18" customHeight="1">
      <c r="D294">
        <v>21811822.530000001</v>
      </c>
      <c r="E294">
        <v>21811822.530000001</v>
      </c>
      <c r="F294">
        <v>36337849.04999999</v>
      </c>
      <c r="G294">
        <v>36337849.050000012</v>
      </c>
    </row>
    <row r="295" spans="1:11" ht="18" customHeight="1">
      <c r="D295" s="29">
        <f t="shared" ref="D295:E295" si="14">D293-D294</f>
        <v>1945.2099999971688</v>
      </c>
      <c r="E295" s="29">
        <f t="shared" si="14"/>
        <v>1945.2100000008941</v>
      </c>
      <c r="F295" s="29">
        <f>F293-F294</f>
        <v>-555.99000000208616</v>
      </c>
      <c r="G295" s="29">
        <f>G293-G294</f>
        <v>-555.99000000953674</v>
      </c>
    </row>
    <row r="296" spans="1:11" ht="18" customHeight="1">
      <c r="E296" s="29"/>
      <c r="F296" s="29"/>
      <c r="G296" s="29"/>
    </row>
  </sheetData>
  <mergeCells count="7">
    <mergeCell ref="A2:A3"/>
    <mergeCell ref="B1:I1"/>
    <mergeCell ref="B2:B3"/>
    <mergeCell ref="C2:C3"/>
    <mergeCell ref="D2:E2"/>
    <mergeCell ref="F2:G2"/>
    <mergeCell ref="H2:I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pane xSplit="2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C4" sqref="C4"/>
    </sheetView>
  </sheetViews>
  <sheetFormatPr defaultRowHeight="13.5"/>
  <cols>
    <col min="1" max="1" width="9" hidden="1" customWidth="1"/>
    <col min="2" max="2" width="19.25" customWidth="1"/>
    <col min="3" max="4" width="17.25" customWidth="1"/>
    <col min="5" max="7" width="16.125" customWidth="1"/>
    <col min="8" max="8" width="17.25" customWidth="1"/>
  </cols>
  <sheetData>
    <row r="1" spans="1:8" ht="37.5" customHeight="1">
      <c r="A1" s="94" t="s">
        <v>1551</v>
      </c>
      <c r="B1" s="94"/>
      <c r="C1" s="94"/>
      <c r="D1" s="94"/>
      <c r="E1" s="94"/>
      <c r="F1" s="94"/>
      <c r="G1" s="94"/>
      <c r="H1" s="94"/>
    </row>
    <row r="2" spans="1:8" ht="18" customHeight="1">
      <c r="A2" s="95" t="s">
        <v>514</v>
      </c>
      <c r="B2" s="93" t="s">
        <v>546</v>
      </c>
      <c r="C2" s="93" t="s">
        <v>1310</v>
      </c>
      <c r="D2" s="93"/>
      <c r="E2" s="93" t="s">
        <v>1320</v>
      </c>
      <c r="F2" s="93"/>
      <c r="G2" s="93" t="s">
        <v>1321</v>
      </c>
      <c r="H2" s="93"/>
    </row>
    <row r="3" spans="1:8" ht="18" customHeight="1">
      <c r="A3" s="96"/>
      <c r="B3" s="93"/>
      <c r="C3" s="37" t="s">
        <v>1323</v>
      </c>
      <c r="D3" s="37" t="s">
        <v>1324</v>
      </c>
      <c r="E3" s="37" t="s">
        <v>1323</v>
      </c>
      <c r="F3" s="37" t="s">
        <v>1324</v>
      </c>
      <c r="G3" s="37" t="s">
        <v>1323</v>
      </c>
      <c r="H3" s="37" t="s">
        <v>1324</v>
      </c>
    </row>
    <row r="4" spans="1:8" s="64" customFormat="1" ht="18" customHeight="1">
      <c r="A4" s="12" t="s">
        <v>0</v>
      </c>
      <c r="B4" s="11" t="s">
        <v>1</v>
      </c>
      <c r="C4" s="13">
        <v>12680</v>
      </c>
      <c r="D4" s="27"/>
      <c r="E4" s="36">
        <f>SUMIF('明细账（三栏）'!$A$4:$A$292,A4,'明细账（三栏）'!$F$4:$F$292)</f>
        <v>14473.6</v>
      </c>
      <c r="F4" s="36">
        <f>SUMIF('明细账（三栏）'!$A$4:$A$292,A4,'明细账（三栏）'!$G$4:$G$292)</f>
        <v>16283.92</v>
      </c>
      <c r="G4" s="36">
        <f>IF(C4+E4-D4-F4&gt;0,C4+E4-D4-F4,0)</f>
        <v>10869.679999999998</v>
      </c>
      <c r="H4" s="36">
        <f>IF(C4+E4-D4-F4&gt;0,0,ABS(C4+E4-D4-F4))</f>
        <v>0</v>
      </c>
    </row>
    <row r="5" spans="1:8" s="64" customFormat="1" ht="18" customHeight="1">
      <c r="A5" s="12" t="s">
        <v>1353</v>
      </c>
      <c r="B5" s="11" t="s">
        <v>1354</v>
      </c>
      <c r="C5" s="13">
        <v>688740.69</v>
      </c>
      <c r="D5" s="27"/>
      <c r="E5" s="36">
        <f>SUMIF('明细账（三栏）'!$A$4:$A$292,A5,'明细账（三栏）'!$F$4:$F$292)</f>
        <v>11502553.91</v>
      </c>
      <c r="F5" s="36">
        <f>SUMIF('明细账（三栏）'!$A$4:$A$292,A5,'明细账（三栏）'!$G$4:$G$292)</f>
        <v>2194933.5299999998</v>
      </c>
      <c r="G5" s="36">
        <f t="shared" ref="G5:G68" si="0">IF(C5+E5-D5-F5&gt;0,C5+E5-D5-F5,0)</f>
        <v>9996361.0700000003</v>
      </c>
      <c r="H5" s="36">
        <f t="shared" ref="H5:H68" si="1">IF(C5+E5-D5-F5&gt;0,0,ABS(C5+E5-D5-F5))</f>
        <v>0</v>
      </c>
    </row>
    <row r="6" spans="1:8" s="64" customFormat="1" ht="18" customHeight="1">
      <c r="A6" s="12" t="s">
        <v>6</v>
      </c>
      <c r="B6" s="11" t="s">
        <v>1356</v>
      </c>
      <c r="C6" s="13">
        <v>710500</v>
      </c>
      <c r="D6" s="27"/>
      <c r="E6" s="36">
        <f>SUMIF('明细账（三栏）'!$A$4:$A$292,A6,'明细账（三栏）'!$F$4:$F$292)</f>
        <v>152000</v>
      </c>
      <c r="F6" s="36">
        <f>SUMIF('明细账（三栏）'!$A$4:$A$292,A6,'明细账（三栏）'!$G$4:$G$292)</f>
        <v>702156</v>
      </c>
      <c r="G6" s="36">
        <f t="shared" si="0"/>
        <v>160344</v>
      </c>
      <c r="H6" s="36">
        <f t="shared" si="1"/>
        <v>0</v>
      </c>
    </row>
    <row r="7" spans="1:8" s="64" customFormat="1" ht="18" customHeight="1">
      <c r="A7" s="12" t="s">
        <v>14</v>
      </c>
      <c r="B7" s="11" t="s">
        <v>15</v>
      </c>
      <c r="C7" s="13">
        <v>725670.8</v>
      </c>
      <c r="D7" s="27"/>
      <c r="E7" s="36">
        <f>SUMIF('明细账（三栏）'!$A$4:$A$292,A7,'明细账（三栏）'!$F$4:$F$292)</f>
        <v>105145</v>
      </c>
      <c r="F7" s="36">
        <f>SUMIF('明细账（三栏）'!$A$4:$A$292,A7,'明细账（三栏）'!$G$4:$G$292)</f>
        <v>653865.7300000001</v>
      </c>
      <c r="G7" s="36">
        <f t="shared" si="0"/>
        <v>176950.06999999995</v>
      </c>
      <c r="H7" s="36">
        <f t="shared" si="1"/>
        <v>0</v>
      </c>
    </row>
    <row r="8" spans="1:8" s="64" customFormat="1" ht="18" customHeight="1">
      <c r="A8" s="12" t="s">
        <v>28</v>
      </c>
      <c r="B8" s="11" t="s">
        <v>29</v>
      </c>
      <c r="C8" s="13">
        <v>390000</v>
      </c>
      <c r="D8" s="27"/>
      <c r="E8" s="36">
        <f>SUMIF('明细账（三栏）'!$A$4:$A$292,A8,'明细账（三栏）'!$F$4:$F$292)</f>
        <v>0</v>
      </c>
      <c r="F8" s="36">
        <f>SUMIF('明细账（三栏）'!$A$4:$A$292,A8,'明细账（三栏）'!$G$4:$G$292)</f>
        <v>390000</v>
      </c>
      <c r="G8" s="36">
        <f t="shared" si="0"/>
        <v>0</v>
      </c>
      <c r="H8" s="36">
        <f t="shared" si="1"/>
        <v>0</v>
      </c>
    </row>
    <row r="9" spans="1:8" s="64" customFormat="1" ht="18" customHeight="1">
      <c r="A9" s="12" t="s">
        <v>34</v>
      </c>
      <c r="B9" s="11" t="s">
        <v>35</v>
      </c>
      <c r="C9" s="13">
        <v>2844155</v>
      </c>
      <c r="D9" s="27"/>
      <c r="E9" s="36">
        <f>SUMIF('明细账（三栏）'!$A$4:$A$292,A9,'明细账（三栏）'!$F$4:$F$292)</f>
        <v>1704248</v>
      </c>
      <c r="F9" s="36">
        <f>SUMIF('明细账（三栏）'!$A$4:$A$292,A9,'明细账（三栏）'!$G$4:$G$292)</f>
        <v>2364175</v>
      </c>
      <c r="G9" s="36">
        <f t="shared" si="0"/>
        <v>2184228</v>
      </c>
      <c r="H9" s="36">
        <f t="shared" si="1"/>
        <v>0</v>
      </c>
    </row>
    <row r="10" spans="1:8" s="64" customFormat="1" ht="18" customHeight="1">
      <c r="A10" s="12" t="s">
        <v>48</v>
      </c>
      <c r="B10" s="11" t="s">
        <v>51</v>
      </c>
      <c r="C10" s="13">
        <v>25600</v>
      </c>
      <c r="D10" s="27"/>
      <c r="E10" s="36">
        <f>SUMIF('明细账（三栏）'!$A$4:$A$292,A10,'明细账（三栏）'!$F$4:$F$292)</f>
        <v>6000</v>
      </c>
      <c r="F10" s="36">
        <f>SUMIF('明细账（三栏）'!$A$4:$A$292,A10,'明细账（三栏）'!$G$4:$G$292)</f>
        <v>0</v>
      </c>
      <c r="G10" s="36">
        <f t="shared" si="0"/>
        <v>31600</v>
      </c>
      <c r="H10" s="36">
        <f t="shared" si="1"/>
        <v>0</v>
      </c>
    </row>
    <row r="11" spans="1:8" s="64" customFormat="1" ht="18" customHeight="1">
      <c r="A11" s="12" t="s">
        <v>54</v>
      </c>
      <c r="B11" s="11" t="s">
        <v>57</v>
      </c>
      <c r="C11" s="13">
        <v>2000</v>
      </c>
      <c r="D11" s="27"/>
      <c r="E11" s="36">
        <f>SUMIF('明细账（三栏）'!$A$4:$A$292,A11,'明细账（三栏）'!$F$4:$F$292)</f>
        <v>2000</v>
      </c>
      <c r="F11" s="36">
        <f>SUMIF('明细账（三栏）'!$A$4:$A$292,A11,'明细账（三栏）'!$G$4:$G$292)</f>
        <v>4000</v>
      </c>
      <c r="G11" s="36">
        <f t="shared" si="0"/>
        <v>0</v>
      </c>
      <c r="H11" s="36">
        <f t="shared" si="1"/>
        <v>0</v>
      </c>
    </row>
    <row r="12" spans="1:8" s="64" customFormat="1" ht="18" customHeight="1">
      <c r="A12" s="12" t="s">
        <v>60</v>
      </c>
      <c r="B12" s="11" t="s">
        <v>61</v>
      </c>
      <c r="C12" s="13">
        <v>3000</v>
      </c>
      <c r="D12" s="27"/>
      <c r="E12" s="36">
        <f>SUMIF('明细账（三栏）'!$A$4:$A$292,A12,'明细账（三栏）'!$F$4:$F$292)</f>
        <v>0</v>
      </c>
      <c r="F12" s="36">
        <f>SUMIF('明细账（三栏）'!$A$4:$A$292,A12,'明细账（三栏）'!$G$4:$G$292)</f>
        <v>3000</v>
      </c>
      <c r="G12" s="36">
        <f t="shared" si="0"/>
        <v>0</v>
      </c>
      <c r="H12" s="36">
        <f t="shared" si="1"/>
        <v>0</v>
      </c>
    </row>
    <row r="13" spans="1:8" s="64" customFormat="1" ht="18" customHeight="1">
      <c r="A13" s="12" t="s">
        <v>64</v>
      </c>
      <c r="B13" s="11" t="s">
        <v>65</v>
      </c>
      <c r="C13" s="13">
        <v>75000</v>
      </c>
      <c r="D13" s="27"/>
      <c r="E13" s="36">
        <f>SUMIF('明细账（三栏）'!$A$4:$A$292,A13,'明细账（三栏）'!$F$4:$F$292)</f>
        <v>64240.100000000006</v>
      </c>
      <c r="F13" s="36">
        <f>SUMIF('明细账（三栏）'!$A$4:$A$292,A13,'明细账（三栏）'!$G$4:$G$292)</f>
        <v>5020</v>
      </c>
      <c r="G13" s="36">
        <f t="shared" si="0"/>
        <v>134220.1</v>
      </c>
      <c r="H13" s="36">
        <f t="shared" si="1"/>
        <v>0</v>
      </c>
    </row>
    <row r="14" spans="1:8" s="64" customFormat="1" ht="18" customHeight="1">
      <c r="A14" s="12" t="s">
        <v>82</v>
      </c>
      <c r="B14" s="11" t="s">
        <v>83</v>
      </c>
      <c r="C14" s="13">
        <v>4000</v>
      </c>
      <c r="D14" s="27"/>
      <c r="E14" s="36">
        <f>SUMIF('明细账（三栏）'!$A$4:$A$292,A14,'明细账（三栏）'!$F$4:$F$292)</f>
        <v>0</v>
      </c>
      <c r="F14" s="36">
        <f>SUMIF('明细账（三栏）'!$A$4:$A$292,A14,'明细账（三栏）'!$G$4:$G$292)</f>
        <v>51001.36</v>
      </c>
      <c r="G14" s="36">
        <f t="shared" si="0"/>
        <v>0</v>
      </c>
      <c r="H14" s="36">
        <f t="shared" si="1"/>
        <v>47001.36</v>
      </c>
    </row>
    <row r="15" spans="1:8" s="64" customFormat="1" ht="18" customHeight="1">
      <c r="A15" s="12" t="s">
        <v>84</v>
      </c>
      <c r="B15" s="11" t="s">
        <v>85</v>
      </c>
      <c r="C15" s="13">
        <v>301928</v>
      </c>
      <c r="D15" s="27"/>
      <c r="E15" s="36">
        <f>SUMIF('明细账（三栏）'!$A$4:$A$292,A15,'明细账（三栏）'!$F$4:$F$292)</f>
        <v>948648.51</v>
      </c>
      <c r="F15" s="36">
        <f>SUMIF('明细账（三栏）'!$A$4:$A$292,A15,'明细账（三栏）'!$G$4:$G$292)</f>
        <v>1110576.51</v>
      </c>
      <c r="G15" s="36">
        <f t="shared" si="0"/>
        <v>140000</v>
      </c>
      <c r="H15" s="36">
        <f t="shared" si="1"/>
        <v>0</v>
      </c>
    </row>
    <row r="16" spans="1:8" s="64" customFormat="1" ht="18" customHeight="1">
      <c r="A16" s="12" t="s">
        <v>92</v>
      </c>
      <c r="B16" s="11" t="s">
        <v>93</v>
      </c>
      <c r="C16" s="13">
        <v>647651.07999999996</v>
      </c>
      <c r="D16" s="27"/>
      <c r="E16" s="36">
        <f>SUMIF('明细账（三栏）'!$A$4:$A$292,A16,'明细账（三栏）'!$F$4:$F$292)</f>
        <v>1392254</v>
      </c>
      <c r="F16" s="36">
        <f>SUMIF('明细账（三栏）'!$A$4:$A$292,A16,'明细账（三栏）'!$G$4:$G$292)</f>
        <v>276892.12</v>
      </c>
      <c r="G16" s="36">
        <f t="shared" si="0"/>
        <v>1763012.96</v>
      </c>
      <c r="H16" s="36">
        <f t="shared" si="1"/>
        <v>0</v>
      </c>
    </row>
    <row r="17" spans="1:8" s="64" customFormat="1" ht="18" customHeight="1">
      <c r="A17" s="12" t="s">
        <v>94</v>
      </c>
      <c r="B17" s="11" t="s">
        <v>95</v>
      </c>
      <c r="C17" s="13"/>
      <c r="D17" s="27">
        <v>53451.41</v>
      </c>
      <c r="E17" s="36">
        <f>SUMIF('明细账（三栏）'!$A$4:$A$292,A17,'明细账（三栏）'!$F$4:$F$292)</f>
        <v>39499.689999999995</v>
      </c>
      <c r="F17" s="36">
        <f>SUMIF('明细账（三栏）'!$A$4:$A$292,A17,'明细账（三栏）'!$G$4:$G$292)</f>
        <v>236143.21000000005</v>
      </c>
      <c r="G17" s="36">
        <f t="shared" si="0"/>
        <v>0</v>
      </c>
      <c r="H17" s="36">
        <f t="shared" si="1"/>
        <v>250094.93000000005</v>
      </c>
    </row>
    <row r="18" spans="1:8" s="64" customFormat="1" ht="18" customHeight="1">
      <c r="A18" s="12" t="s">
        <v>96</v>
      </c>
      <c r="B18" s="11" t="s">
        <v>97</v>
      </c>
      <c r="C18" s="13">
        <v>847158.5</v>
      </c>
      <c r="D18" s="27"/>
      <c r="E18" s="36">
        <f>SUMIF('明细账（三栏）'!$A$4:$A$292,A18,'明细账（三栏）'!$F$4:$F$292)</f>
        <v>934336.89</v>
      </c>
      <c r="F18" s="36">
        <f>SUMIF('明细账（三栏）'!$A$4:$A$292,A18,'明细账（三栏）'!$G$4:$G$292)</f>
        <v>1319761.55</v>
      </c>
      <c r="G18" s="36">
        <f t="shared" si="0"/>
        <v>461733.84000000008</v>
      </c>
      <c r="H18" s="36">
        <f t="shared" si="1"/>
        <v>0</v>
      </c>
    </row>
    <row r="19" spans="1:8" s="64" customFormat="1" ht="18" customHeight="1">
      <c r="A19" s="12" t="s">
        <v>99</v>
      </c>
      <c r="B19" s="11" t="s">
        <v>98</v>
      </c>
      <c r="C19" s="13">
        <v>343681.02</v>
      </c>
      <c r="D19" s="27"/>
      <c r="E19" s="36">
        <f>SUMIF('明细账（三栏）'!$A$4:$A$292,A19,'明细账（三栏）'!$F$4:$F$292)</f>
        <v>0</v>
      </c>
      <c r="F19" s="36">
        <f>SUMIF('明细账（三栏）'!$A$4:$A$292,A19,'明细账（三栏）'!$G$4:$G$292)</f>
        <v>343681.02</v>
      </c>
      <c r="G19" s="36">
        <f t="shared" si="0"/>
        <v>0</v>
      </c>
      <c r="H19" s="36">
        <f t="shared" si="1"/>
        <v>0</v>
      </c>
    </row>
    <row r="20" spans="1:8" s="64" customFormat="1" ht="18" customHeight="1">
      <c r="A20" s="12" t="s">
        <v>102</v>
      </c>
      <c r="B20" s="11" t="s">
        <v>103</v>
      </c>
      <c r="C20" s="13">
        <v>132200.34</v>
      </c>
      <c r="D20" s="27"/>
      <c r="E20" s="36">
        <f>SUMIF('明细账（三栏）'!$A$4:$A$292,A20,'明细账（三栏）'!$F$4:$F$292)</f>
        <v>15000</v>
      </c>
      <c r="F20" s="36">
        <f>SUMIF('明细账（三栏）'!$A$4:$A$292,A20,'明细账（三栏）'!$G$4:$G$292)</f>
        <v>78300</v>
      </c>
      <c r="G20" s="36">
        <f t="shared" si="0"/>
        <v>68900.34</v>
      </c>
      <c r="H20" s="36">
        <f t="shared" si="1"/>
        <v>0</v>
      </c>
    </row>
    <row r="21" spans="1:8" s="64" customFormat="1" ht="18" customHeight="1">
      <c r="A21" s="12" t="s">
        <v>104</v>
      </c>
      <c r="B21" s="11" t="s">
        <v>105</v>
      </c>
      <c r="C21" s="13">
        <v>171055.32</v>
      </c>
      <c r="D21" s="27"/>
      <c r="E21" s="36">
        <f>SUMIF('明细账（三栏）'!$A$4:$A$292,A21,'明细账（三栏）'!$F$4:$F$292)</f>
        <v>7360</v>
      </c>
      <c r="F21" s="36">
        <f>SUMIF('明细账（三栏）'!$A$4:$A$292,A21,'明细账（三栏）'!$G$4:$G$292)</f>
        <v>24298</v>
      </c>
      <c r="G21" s="36">
        <f t="shared" si="0"/>
        <v>154117.32</v>
      </c>
      <c r="H21" s="36">
        <f t="shared" si="1"/>
        <v>0</v>
      </c>
    </row>
    <row r="22" spans="1:8" s="64" customFormat="1" ht="18" customHeight="1">
      <c r="A22" s="12" t="s">
        <v>106</v>
      </c>
      <c r="B22" s="11" t="s">
        <v>107</v>
      </c>
      <c r="C22" s="13"/>
      <c r="D22" s="27">
        <v>3600</v>
      </c>
      <c r="E22" s="36">
        <f>SUMIF('明细账（三栏）'!$A$4:$A$292,A22,'明细账（三栏）'!$F$4:$F$292)</f>
        <v>0</v>
      </c>
      <c r="F22" s="36">
        <f>SUMIF('明细账（三栏）'!$A$4:$A$292,A22,'明细账（三栏）'!$G$4:$G$292)</f>
        <v>0</v>
      </c>
      <c r="G22" s="36">
        <f t="shared" si="0"/>
        <v>0</v>
      </c>
      <c r="H22" s="36">
        <f t="shared" si="1"/>
        <v>3600</v>
      </c>
    </row>
    <row r="23" spans="1:8" s="64" customFormat="1" ht="18" customHeight="1">
      <c r="A23" s="12" t="s">
        <v>108</v>
      </c>
      <c r="B23" s="11" t="s">
        <v>109</v>
      </c>
      <c r="C23" s="13"/>
      <c r="D23" s="27"/>
      <c r="E23" s="36">
        <f>SUMIF('明细账（三栏）'!$A$4:$A$292,A23,'明细账（三栏）'!$F$4:$F$292)</f>
        <v>200000</v>
      </c>
      <c r="F23" s="36">
        <f>SUMIF('明细账（三栏）'!$A$4:$A$292,A23,'明细账（三栏）'!$G$4:$G$292)</f>
        <v>0</v>
      </c>
      <c r="G23" s="36">
        <f t="shared" si="0"/>
        <v>200000</v>
      </c>
      <c r="H23" s="36">
        <f t="shared" si="1"/>
        <v>0</v>
      </c>
    </row>
    <row r="24" spans="1:8" s="64" customFormat="1" ht="18" customHeight="1">
      <c r="A24" s="12" t="s">
        <v>118</v>
      </c>
      <c r="B24" s="11" t="s">
        <v>119</v>
      </c>
      <c r="C24" s="13"/>
      <c r="D24" s="27"/>
      <c r="E24" s="36">
        <f>SUMIF('明细账（三栏）'!$A$4:$A$292,A24,'明细账（三栏）'!$F$4:$F$292)</f>
        <v>200000</v>
      </c>
      <c r="F24" s="36">
        <f>SUMIF('明细账（三栏）'!$A$4:$A$292,A24,'明细账（三栏）'!$G$4:$G$292)</f>
        <v>0</v>
      </c>
      <c r="G24" s="36">
        <f t="shared" si="0"/>
        <v>200000</v>
      </c>
      <c r="H24" s="36">
        <f t="shared" si="1"/>
        <v>0</v>
      </c>
    </row>
    <row r="25" spans="1:8" s="64" customFormat="1" ht="18" customHeight="1">
      <c r="A25" s="12" t="s">
        <v>120</v>
      </c>
      <c r="B25" s="11" t="s">
        <v>121</v>
      </c>
      <c r="C25" s="13">
        <v>3000000</v>
      </c>
      <c r="D25" s="27"/>
      <c r="E25" s="36">
        <f>SUMIF('明细账（三栏）'!$A$4:$A$292,A25,'明细账（三栏）'!$F$4:$F$292)</f>
        <v>553176</v>
      </c>
      <c r="F25" s="36">
        <f>SUMIF('明细账（三栏）'!$A$4:$A$292,A25,'明细账（三栏）'!$G$4:$G$292)</f>
        <v>0</v>
      </c>
      <c r="G25" s="36">
        <f t="shared" si="0"/>
        <v>3553176</v>
      </c>
      <c r="H25" s="36">
        <f t="shared" si="1"/>
        <v>0</v>
      </c>
    </row>
    <row r="26" spans="1:8" s="64" customFormat="1" ht="18" customHeight="1">
      <c r="A26" s="12" t="s">
        <v>130</v>
      </c>
      <c r="B26" s="11" t="s">
        <v>131</v>
      </c>
      <c r="C26" s="13">
        <v>8654200</v>
      </c>
      <c r="D26" s="27"/>
      <c r="E26" s="36">
        <f>SUMIF('明细账（三栏）'!$A$4:$A$292,A26,'明细账（三栏）'!$F$4:$F$292)</f>
        <v>982200</v>
      </c>
      <c r="F26" s="36">
        <f>SUMIF('明细账（三栏）'!$A$4:$A$292,A26,'明细账（三栏）'!$G$4:$G$292)</f>
        <v>16200</v>
      </c>
      <c r="G26" s="36">
        <f t="shared" si="0"/>
        <v>9620200</v>
      </c>
      <c r="H26" s="36">
        <f t="shared" si="1"/>
        <v>0</v>
      </c>
    </row>
    <row r="27" spans="1:8" s="64" customFormat="1" ht="18" customHeight="1">
      <c r="A27" s="12" t="s">
        <v>132</v>
      </c>
      <c r="B27" s="11" t="s">
        <v>133</v>
      </c>
      <c r="C27" s="13"/>
      <c r="D27" s="27">
        <v>830496</v>
      </c>
      <c r="E27" s="36">
        <f>SUMIF('明细账（三栏）'!$A$4:$A$292,A27,'明细账（三栏）'!$F$4:$F$292)</f>
        <v>15960</v>
      </c>
      <c r="F27" s="36">
        <f>SUMIF('明细账（三栏）'!$A$4:$A$292,A27,'明细账（三栏）'!$G$4:$G$292)</f>
        <v>53309.380000000005</v>
      </c>
      <c r="G27" s="36">
        <f t="shared" si="0"/>
        <v>0</v>
      </c>
      <c r="H27" s="36">
        <f t="shared" si="1"/>
        <v>867845.38</v>
      </c>
    </row>
    <row r="28" spans="1:8" s="64" customFormat="1" ht="18" customHeight="1">
      <c r="A28" s="12" t="s">
        <v>134</v>
      </c>
      <c r="B28" s="11" t="s">
        <v>135</v>
      </c>
      <c r="C28" s="13"/>
      <c r="D28" s="27">
        <v>160000.34</v>
      </c>
      <c r="E28" s="36">
        <f>SUMIF('明细账（三栏）'!$A$4:$A$292,A28,'明细账（三栏）'!$F$4:$F$292)</f>
        <v>0</v>
      </c>
      <c r="F28" s="36">
        <f>SUMIF('明细账（三栏）'!$A$4:$A$292,A28,'明细账（三栏）'!$G$4:$G$292)</f>
        <v>0</v>
      </c>
      <c r="G28" s="36">
        <f t="shared" si="0"/>
        <v>0</v>
      </c>
      <c r="H28" s="36">
        <f t="shared" si="1"/>
        <v>160000.34</v>
      </c>
    </row>
    <row r="29" spans="1:8" s="64" customFormat="1" ht="18" customHeight="1">
      <c r="A29" s="12" t="s">
        <v>136</v>
      </c>
      <c r="B29" s="11" t="s">
        <v>137</v>
      </c>
      <c r="C29" s="13">
        <v>160000</v>
      </c>
      <c r="D29" s="27"/>
      <c r="E29" s="36">
        <f>SUMIF('明细账（三栏）'!$A$4:$A$292,A29,'明细账（三栏）'!$F$4:$F$292)</f>
        <v>397000</v>
      </c>
      <c r="F29" s="36">
        <f>SUMIF('明细账（三栏）'!$A$4:$A$292,A29,'明细账（三栏）'!$G$4:$G$292)</f>
        <v>557000</v>
      </c>
      <c r="G29" s="36">
        <f t="shared" si="0"/>
        <v>0</v>
      </c>
      <c r="H29" s="36">
        <f t="shared" si="1"/>
        <v>0</v>
      </c>
    </row>
    <row r="30" spans="1:8" s="64" customFormat="1" ht="18" customHeight="1">
      <c r="A30" s="12" t="s">
        <v>140</v>
      </c>
      <c r="B30" s="11" t="s">
        <v>141</v>
      </c>
      <c r="C30" s="13">
        <v>240000</v>
      </c>
      <c r="D30" s="27"/>
      <c r="E30" s="36">
        <f>SUMIF('明细账（三栏）'!$A$4:$A$292,A30,'明细账（三栏）'!$F$4:$F$292)</f>
        <v>10000</v>
      </c>
      <c r="F30" s="36">
        <f>SUMIF('明细账（三栏）'!$A$4:$A$292,A30,'明细账（三栏）'!$G$4:$G$292)</f>
        <v>240000</v>
      </c>
      <c r="G30" s="36">
        <f t="shared" si="0"/>
        <v>10000</v>
      </c>
      <c r="H30" s="36">
        <f t="shared" si="1"/>
        <v>0</v>
      </c>
    </row>
    <row r="31" spans="1:8" s="64" customFormat="1" ht="18" customHeight="1">
      <c r="A31" s="12" t="s">
        <v>146</v>
      </c>
      <c r="B31" s="11" t="s">
        <v>147</v>
      </c>
      <c r="C31" s="13">
        <v>2461</v>
      </c>
      <c r="D31" s="27"/>
      <c r="E31" s="36">
        <f>SUMIF('明细账（三栏）'!$A$4:$A$292,A31,'明细账（三栏）'!$F$4:$F$292)</f>
        <v>600</v>
      </c>
      <c r="F31" s="36">
        <f>SUMIF('明细账（三栏）'!$A$4:$A$292,A31,'明细账（三栏）'!$G$4:$G$292)</f>
        <v>3061</v>
      </c>
      <c r="G31" s="36">
        <f t="shared" si="0"/>
        <v>0</v>
      </c>
      <c r="H31" s="36">
        <f t="shared" si="1"/>
        <v>0</v>
      </c>
    </row>
    <row r="32" spans="1:8" s="64" customFormat="1" ht="18" customHeight="1">
      <c r="A32" s="12" t="s">
        <v>152</v>
      </c>
      <c r="B32" s="11" t="s">
        <v>153</v>
      </c>
      <c r="C32" s="13">
        <v>156110</v>
      </c>
      <c r="D32" s="27"/>
      <c r="E32" s="36">
        <f>SUMIF('明细账（三栏）'!$A$4:$A$292,A32,'明细账（三栏）'!$F$4:$F$292)</f>
        <v>0</v>
      </c>
      <c r="F32" s="36">
        <f>SUMIF('明细账（三栏）'!$A$4:$A$292,A32,'明细账（三栏）'!$G$4:$G$292)</f>
        <v>0</v>
      </c>
      <c r="G32" s="36">
        <f t="shared" si="0"/>
        <v>156110</v>
      </c>
      <c r="H32" s="36">
        <f t="shared" si="1"/>
        <v>0</v>
      </c>
    </row>
    <row r="33" spans="1:8" s="64" customFormat="1" ht="18" customHeight="1">
      <c r="A33" s="12" t="s">
        <v>158</v>
      </c>
      <c r="B33" s="11" t="s">
        <v>159</v>
      </c>
      <c r="C33" s="13"/>
      <c r="D33" s="27">
        <v>1055</v>
      </c>
      <c r="E33" s="36">
        <f>SUMIF('明细账（三栏）'!$A$4:$A$292,A33,'明细账（三栏）'!$F$4:$F$292)</f>
        <v>0</v>
      </c>
      <c r="F33" s="36">
        <f>SUMIF('明细账（三栏）'!$A$4:$A$292,A33,'明细账（三栏）'!$G$4:$G$292)</f>
        <v>3122.2</v>
      </c>
      <c r="G33" s="36">
        <f t="shared" si="0"/>
        <v>0</v>
      </c>
      <c r="H33" s="36">
        <f t="shared" si="1"/>
        <v>4177.2</v>
      </c>
    </row>
    <row r="34" spans="1:8" s="64" customFormat="1" ht="18" customHeight="1">
      <c r="A34" s="12" t="s">
        <v>164</v>
      </c>
      <c r="B34" s="11" t="s">
        <v>165</v>
      </c>
      <c r="C34" s="13"/>
      <c r="D34" s="27">
        <v>1980</v>
      </c>
      <c r="E34" s="36">
        <f>SUMIF('明细账（三栏）'!$A$4:$A$292,A34,'明细账（三栏）'!$F$4:$F$292)</f>
        <v>0</v>
      </c>
      <c r="F34" s="36">
        <f>SUMIF('明细账（三栏）'!$A$4:$A$292,A34,'明细账（三栏）'!$G$4:$G$292)</f>
        <v>0</v>
      </c>
      <c r="G34" s="36">
        <f t="shared" si="0"/>
        <v>0</v>
      </c>
      <c r="H34" s="36">
        <f t="shared" si="1"/>
        <v>1980</v>
      </c>
    </row>
    <row r="35" spans="1:8" s="64" customFormat="1" ht="18" customHeight="1">
      <c r="A35" s="12" t="s">
        <v>166</v>
      </c>
      <c r="B35" s="11" t="s">
        <v>167</v>
      </c>
      <c r="C35" s="13">
        <v>14460</v>
      </c>
      <c r="D35" s="27"/>
      <c r="E35" s="36">
        <f>SUMIF('明细账（三栏）'!$A$4:$A$292,A35,'明细账（三栏）'!$F$4:$F$292)</f>
        <v>0</v>
      </c>
      <c r="F35" s="36">
        <f>SUMIF('明细账（三栏）'!$A$4:$A$292,A35,'明细账（三栏）'!$G$4:$G$292)</f>
        <v>7230</v>
      </c>
      <c r="G35" s="36">
        <f t="shared" si="0"/>
        <v>7230</v>
      </c>
      <c r="H35" s="36">
        <f t="shared" si="1"/>
        <v>0</v>
      </c>
    </row>
    <row r="36" spans="1:8" s="64" customFormat="1" ht="18" customHeight="1">
      <c r="A36" s="12" t="s">
        <v>170</v>
      </c>
      <c r="B36" s="11" t="s">
        <v>171</v>
      </c>
      <c r="C36" s="13">
        <v>24597.56</v>
      </c>
      <c r="D36" s="27"/>
      <c r="E36" s="36">
        <f>SUMIF('明细账（三栏）'!$A$4:$A$292,A36,'明细账（三栏）'!$F$4:$F$292)</f>
        <v>6600</v>
      </c>
      <c r="F36" s="36">
        <f>SUMIF('明细账（三栏）'!$A$4:$A$292,A36,'明细账（三栏）'!$G$4:$G$292)</f>
        <v>31197.56</v>
      </c>
      <c r="G36" s="36">
        <f t="shared" si="0"/>
        <v>0</v>
      </c>
      <c r="H36" s="36">
        <f t="shared" si="1"/>
        <v>0</v>
      </c>
    </row>
    <row r="37" spans="1:8" s="64" customFormat="1" ht="18" customHeight="1">
      <c r="A37" s="12" t="s">
        <v>174</v>
      </c>
      <c r="B37" s="11" t="s">
        <v>175</v>
      </c>
      <c r="C37" s="13"/>
      <c r="D37" s="27">
        <v>200000</v>
      </c>
      <c r="E37" s="36">
        <f>SUMIF('明细账（三栏）'!$A$4:$A$292,A37,'明细账（三栏）'!$F$4:$F$292)</f>
        <v>200000</v>
      </c>
      <c r="F37" s="36">
        <f>SUMIF('明细账（三栏）'!$A$4:$A$292,A37,'明细账（三栏）'!$G$4:$G$292)</f>
        <v>2000000</v>
      </c>
      <c r="G37" s="36">
        <f t="shared" si="0"/>
        <v>0</v>
      </c>
      <c r="H37" s="36">
        <f t="shared" si="1"/>
        <v>2000000</v>
      </c>
    </row>
    <row r="38" spans="1:8" s="64" customFormat="1" ht="18" customHeight="1">
      <c r="A38" s="12" t="s">
        <v>178</v>
      </c>
      <c r="B38" s="11" t="s">
        <v>179</v>
      </c>
      <c r="C38" s="13"/>
      <c r="D38" s="27">
        <v>150000</v>
      </c>
      <c r="E38" s="36">
        <f>SUMIF('明细账（三栏）'!$A$4:$A$292,A38,'明细账（三栏）'!$F$4:$F$292)</f>
        <v>15000</v>
      </c>
      <c r="F38" s="36">
        <f>SUMIF('明细账（三栏）'!$A$4:$A$292,A38,'明细账（三栏）'!$G$4:$G$292)</f>
        <v>72320</v>
      </c>
      <c r="G38" s="36">
        <f t="shared" si="0"/>
        <v>0</v>
      </c>
      <c r="H38" s="36">
        <f t="shared" si="1"/>
        <v>207320</v>
      </c>
    </row>
    <row r="39" spans="1:8" s="64" customFormat="1" ht="18" customHeight="1">
      <c r="A39" s="12" t="s">
        <v>183</v>
      </c>
      <c r="B39" s="11" t="s">
        <v>184</v>
      </c>
      <c r="C39" s="13"/>
      <c r="D39" s="27">
        <v>384177.05</v>
      </c>
      <c r="E39" s="36">
        <f>SUMIF('明细账（三栏）'!$A$4:$A$292,A39,'明细账（三栏）'!$F$4:$F$292)</f>
        <v>128632.4</v>
      </c>
      <c r="F39" s="36">
        <f>SUMIF('明细账（三栏）'!$A$4:$A$292,A39,'明细账（三栏）'!$G$4:$G$292)</f>
        <v>345350.67000000004</v>
      </c>
      <c r="G39" s="36">
        <f t="shared" si="0"/>
        <v>0</v>
      </c>
      <c r="H39" s="36">
        <f t="shared" si="1"/>
        <v>600895.32000000007</v>
      </c>
    </row>
    <row r="40" spans="1:8" s="64" customFormat="1" ht="18" customHeight="1">
      <c r="A40" s="12" t="s">
        <v>201</v>
      </c>
      <c r="B40" s="11" t="s">
        <v>202</v>
      </c>
      <c r="C40" s="13"/>
      <c r="D40" s="27">
        <v>138000</v>
      </c>
      <c r="E40" s="36">
        <f>SUMIF('明细账（三栏）'!$A$4:$A$292,A40,'明细账（三栏）'!$F$4:$F$292)</f>
        <v>1000</v>
      </c>
      <c r="F40" s="36">
        <f>SUMIF('明细账（三栏）'!$A$4:$A$292,A40,'明细账（三栏）'!$G$4:$G$292)</f>
        <v>3000</v>
      </c>
      <c r="G40" s="36">
        <f t="shared" si="0"/>
        <v>0</v>
      </c>
      <c r="H40" s="36">
        <f t="shared" si="1"/>
        <v>140000</v>
      </c>
    </row>
    <row r="41" spans="1:8" s="64" customFormat="1" ht="18" customHeight="1">
      <c r="A41" s="12" t="s">
        <v>207</v>
      </c>
      <c r="B41" s="11" t="s">
        <v>208</v>
      </c>
      <c r="C41" s="13"/>
      <c r="D41" s="27">
        <v>448583.8</v>
      </c>
      <c r="E41" s="36">
        <f>SUMIF('明细账（三栏）'!$A$4:$A$292,A41,'明细账（三栏）'!$F$4:$F$292)</f>
        <v>267888.99</v>
      </c>
      <c r="F41" s="36">
        <f>SUMIF('明细账（三栏）'!$A$4:$A$292,A41,'明细账（三栏）'!$G$4:$G$292)</f>
        <v>208249.99</v>
      </c>
      <c r="G41" s="36">
        <f t="shared" si="0"/>
        <v>0</v>
      </c>
      <c r="H41" s="36">
        <f t="shared" si="1"/>
        <v>388944.8</v>
      </c>
    </row>
    <row r="42" spans="1:8" s="64" customFormat="1" ht="18" customHeight="1">
      <c r="A42" s="12" t="s">
        <v>221</v>
      </c>
      <c r="B42" s="11" t="s">
        <v>222</v>
      </c>
      <c r="C42" s="13"/>
      <c r="D42" s="27">
        <v>367591.93</v>
      </c>
      <c r="E42" s="36">
        <f>SUMIF('明细账（三栏）'!$A$4:$A$292,A42,'明细账（三栏）'!$F$4:$F$292)</f>
        <v>605731.89000000013</v>
      </c>
      <c r="F42" s="36">
        <f>SUMIF('明细账（三栏）'!$A$4:$A$292,A42,'明细账（三栏）'!$G$4:$G$292)</f>
        <v>439944.07999999996</v>
      </c>
      <c r="G42" s="36">
        <f t="shared" si="0"/>
        <v>0</v>
      </c>
      <c r="H42" s="36">
        <f t="shared" si="1"/>
        <v>201804.11999999982</v>
      </c>
    </row>
    <row r="43" spans="1:8" s="64" customFormat="1" ht="18" customHeight="1">
      <c r="A43" s="12" t="s">
        <v>241</v>
      </c>
      <c r="B43" s="11" t="s">
        <v>242</v>
      </c>
      <c r="C43" s="13"/>
      <c r="D43" s="27"/>
      <c r="E43" s="36">
        <f>SUMIF('明细账（三栏）'!$A$4:$A$292,A43,'明细账（三栏）'!$F$4:$F$292)</f>
        <v>0</v>
      </c>
      <c r="F43" s="36">
        <f>SUMIF('明细账（三栏）'!$A$4:$A$292,A43,'明细账（三栏）'!$G$4:$G$292)</f>
        <v>18000</v>
      </c>
      <c r="G43" s="36">
        <f t="shared" si="0"/>
        <v>0</v>
      </c>
      <c r="H43" s="36">
        <f t="shared" si="1"/>
        <v>18000</v>
      </c>
    </row>
    <row r="44" spans="1:8" s="64" customFormat="1" ht="18" customHeight="1">
      <c r="A44" s="12" t="s">
        <v>247</v>
      </c>
      <c r="B44" s="11" t="s">
        <v>248</v>
      </c>
      <c r="C44" s="13"/>
      <c r="D44" s="27"/>
      <c r="E44" s="36">
        <f>SUMIF('明细账（三栏）'!$A$4:$A$292,A44,'明细账（三栏）'!$F$4:$F$292)</f>
        <v>0</v>
      </c>
      <c r="F44" s="36">
        <f>SUMIF('明细账（三栏）'!$A$4:$A$292,A44,'明细账（三栏）'!$G$4:$G$292)</f>
        <v>800000</v>
      </c>
      <c r="G44" s="36">
        <f t="shared" si="0"/>
        <v>0</v>
      </c>
      <c r="H44" s="36">
        <f t="shared" si="1"/>
        <v>800000</v>
      </c>
    </row>
    <row r="45" spans="1:8" s="64" customFormat="1" ht="18" customHeight="1">
      <c r="A45" s="12" t="s">
        <v>253</v>
      </c>
      <c r="B45" s="11" t="s">
        <v>254</v>
      </c>
      <c r="C45" s="13"/>
      <c r="D45" s="27">
        <v>94040.33</v>
      </c>
      <c r="E45" s="36">
        <f>SUMIF('明细账（三栏）'!$A$4:$A$292,A45,'明细账（三栏）'!$F$4:$F$292)</f>
        <v>0</v>
      </c>
      <c r="F45" s="36">
        <f>SUMIF('明细账（三栏）'!$A$4:$A$292,A45,'明细账（三栏）'!$G$4:$G$292)</f>
        <v>2000</v>
      </c>
      <c r="G45" s="36">
        <f t="shared" si="0"/>
        <v>0</v>
      </c>
      <c r="H45" s="36">
        <f t="shared" si="1"/>
        <v>96040.33</v>
      </c>
    </row>
    <row r="46" spans="1:8" s="64" customFormat="1" ht="18" customHeight="1">
      <c r="A46" s="12" t="s">
        <v>255</v>
      </c>
      <c r="B46" s="11" t="s">
        <v>257</v>
      </c>
      <c r="C46" s="13"/>
      <c r="D46" s="27">
        <v>500000</v>
      </c>
      <c r="E46" s="36">
        <f>SUMIF('明细账（三栏）'!$A$4:$A$292,A46,'明细账（三栏）'!$F$4:$F$292)</f>
        <v>0</v>
      </c>
      <c r="F46" s="36">
        <f>SUMIF('明细账（三栏）'!$A$4:$A$292,A46,'明细账（三栏）'!$G$4:$G$292)</f>
        <v>1000000</v>
      </c>
      <c r="G46" s="36">
        <f t="shared" si="0"/>
        <v>0</v>
      </c>
      <c r="H46" s="36">
        <f t="shared" si="1"/>
        <v>1500000</v>
      </c>
    </row>
    <row r="47" spans="1:8" s="64" customFormat="1" ht="18" customHeight="1">
      <c r="A47" s="12" t="s">
        <v>259</v>
      </c>
      <c r="B47" s="11" t="s">
        <v>260</v>
      </c>
      <c r="C47" s="13"/>
      <c r="D47" s="27"/>
      <c r="E47" s="36">
        <f>SUMIF('明细账（三栏）'!$A$4:$A$292,A47,'明细账（三栏）'!$F$4:$F$292)</f>
        <v>10000</v>
      </c>
      <c r="F47" s="36">
        <f>SUMIF('明细账（三栏）'!$A$4:$A$292,A47,'明细账（三栏）'!$G$4:$G$292)</f>
        <v>5000000</v>
      </c>
      <c r="G47" s="36">
        <f t="shared" si="0"/>
        <v>0</v>
      </c>
      <c r="H47" s="36">
        <f t="shared" si="1"/>
        <v>4990000</v>
      </c>
    </row>
    <row r="48" spans="1:8" s="64" customFormat="1" ht="18" customHeight="1">
      <c r="A48" s="12" t="s">
        <v>265</v>
      </c>
      <c r="B48" s="11" t="s">
        <v>266</v>
      </c>
      <c r="C48" s="13"/>
      <c r="D48" s="27"/>
      <c r="E48" s="36">
        <f>SUMIF('明细账（三栏）'!$A$4:$A$292,A48,'明细账（三栏）'!$F$4:$F$292)</f>
        <v>0</v>
      </c>
      <c r="F48" s="36">
        <f>SUMIF('明细账（三栏）'!$A$4:$A$292,A48,'明细账（三栏）'!$G$4:$G$292)</f>
        <v>0</v>
      </c>
      <c r="G48" s="36">
        <f t="shared" si="0"/>
        <v>0</v>
      </c>
      <c r="H48" s="36">
        <f t="shared" si="1"/>
        <v>0</v>
      </c>
    </row>
    <row r="49" spans="1:8" s="64" customFormat="1" ht="18" customHeight="1">
      <c r="A49" s="12" t="s">
        <v>269</v>
      </c>
      <c r="B49" s="11" t="s">
        <v>270</v>
      </c>
      <c r="C49" s="13"/>
      <c r="D49" s="27">
        <v>10000000</v>
      </c>
      <c r="E49" s="36">
        <f>SUMIF('明细账（三栏）'!$A$4:$A$292,A49,'明细账（三栏）'!$F$4:$F$292)</f>
        <v>0</v>
      </c>
      <c r="F49" s="36">
        <f>SUMIF('明细账（三栏）'!$A$4:$A$292,A49,'明细账（三栏）'!$G$4:$G$292)</f>
        <v>0</v>
      </c>
      <c r="G49" s="36">
        <f t="shared" si="0"/>
        <v>0</v>
      </c>
      <c r="H49" s="36">
        <f t="shared" si="1"/>
        <v>10000000</v>
      </c>
    </row>
    <row r="50" spans="1:8" s="64" customFormat="1" ht="18" customHeight="1">
      <c r="A50" s="12" t="s">
        <v>275</v>
      </c>
      <c r="B50" s="11" t="s">
        <v>276</v>
      </c>
      <c r="C50" s="13"/>
      <c r="D50" s="27">
        <v>2194714.86</v>
      </c>
      <c r="E50" s="36">
        <f>SUMIF('明细账（三栏）'!$A$4:$A$292,A50,'明细账（三栏）'!$F$4:$F$292)</f>
        <v>0</v>
      </c>
      <c r="F50" s="36">
        <f>SUMIF('明细账（三栏）'!$A$4:$A$292,A50,'明细账（三栏）'!$G$4:$G$292)</f>
        <v>0</v>
      </c>
      <c r="G50" s="36">
        <f t="shared" si="0"/>
        <v>0</v>
      </c>
      <c r="H50" s="36">
        <f t="shared" si="1"/>
        <v>2194714.86</v>
      </c>
    </row>
    <row r="51" spans="1:8" s="64" customFormat="1" ht="18" customHeight="1">
      <c r="A51" s="12" t="s">
        <v>281</v>
      </c>
      <c r="B51" s="11" t="s">
        <v>282</v>
      </c>
      <c r="C51" s="13"/>
      <c r="D51" s="27">
        <v>213476.52</v>
      </c>
      <c r="E51" s="36">
        <f>SUMIF('明细账（三栏）'!$A$4:$A$292,A51,'明细账（三栏）'!$F$4:$F$292)</f>
        <v>0</v>
      </c>
      <c r="F51" s="36">
        <f>SUMIF('明细账（三栏）'!$A$4:$A$292,A51,'明细账（三栏）'!$G$4:$G$292)</f>
        <v>769008.3</v>
      </c>
      <c r="G51" s="36">
        <f t="shared" si="0"/>
        <v>0</v>
      </c>
      <c r="H51" s="36">
        <f t="shared" si="1"/>
        <v>982484.82000000007</v>
      </c>
    </row>
    <row r="52" spans="1:8" s="64" customFormat="1" ht="18" customHeight="1">
      <c r="A52" s="12" t="s">
        <v>287</v>
      </c>
      <c r="B52" s="11" t="s">
        <v>288</v>
      </c>
      <c r="C52" s="13"/>
      <c r="D52" s="27">
        <v>4854894.71</v>
      </c>
      <c r="E52" s="36">
        <f>SUMIF('明细账（三栏）'!$A$4:$A$292,A52,'明细账（三栏）'!$F$4:$F$292)</f>
        <v>7328033.3299999991</v>
      </c>
      <c r="F52" s="36">
        <f>SUMIF('明细账（三栏）'!$A$4:$A$292,A52,'明细账（三栏）'!$G$4:$G$292)</f>
        <v>2473138.62</v>
      </c>
      <c r="G52" s="36">
        <f t="shared" si="0"/>
        <v>0</v>
      </c>
      <c r="H52" s="36">
        <f>IF(C52+E52-D52-F52&gt;0,0,ABS(C52+E52-D52-F52))</f>
        <v>9.3132257461547852E-10</v>
      </c>
    </row>
    <row r="53" spans="1:8" s="64" customFormat="1" ht="18" customHeight="1">
      <c r="A53" s="12" t="s">
        <v>289</v>
      </c>
      <c r="B53" s="11" t="s">
        <v>290</v>
      </c>
      <c r="C53" s="13"/>
      <c r="D53" s="27">
        <v>1215760.58</v>
      </c>
      <c r="E53" s="36">
        <f>SUMIF('明细账（三栏）'!$A$4:$A$292,A53,'明细账（三栏）'!$F$4:$F$292)</f>
        <v>3138016.6</v>
      </c>
      <c r="F53" s="36">
        <f>SUMIF('明细账（三栏）'!$A$4:$A$292,A53,'明细账（三栏）'!$G$4:$G$292)</f>
        <v>6697380.3199999994</v>
      </c>
      <c r="G53" s="36">
        <f t="shared" si="0"/>
        <v>0</v>
      </c>
      <c r="H53" s="36">
        <f t="shared" si="1"/>
        <v>4775124.2999999989</v>
      </c>
    </row>
    <row r="54" spans="1:8" s="64" customFormat="1" ht="18" customHeight="1">
      <c r="A54" s="12" t="s">
        <v>293</v>
      </c>
      <c r="B54" s="11" t="s">
        <v>294</v>
      </c>
      <c r="C54" s="13">
        <v>1634973.22</v>
      </c>
      <c r="D54" s="27"/>
      <c r="E54" s="36">
        <f>SUMIF('明细账（三栏）'!$A$4:$A$292,A54,'明细账（三栏）'!$F$4:$F$292)</f>
        <v>580947.35</v>
      </c>
      <c r="F54" s="36">
        <f>SUMIF('明细账（三栏）'!$A$4:$A$292,A54,'明细账（三栏）'!$G$4:$G$292)</f>
        <v>1014946.19</v>
      </c>
      <c r="G54" s="36">
        <f t="shared" si="0"/>
        <v>1200974.3799999999</v>
      </c>
      <c r="H54" s="36">
        <f t="shared" si="1"/>
        <v>0</v>
      </c>
    </row>
    <row r="55" spans="1:8" s="64" customFormat="1" ht="18" customHeight="1">
      <c r="A55" s="12" t="s">
        <v>296</v>
      </c>
      <c r="B55" s="11" t="s">
        <v>297</v>
      </c>
      <c r="C55" s="13"/>
      <c r="D55" s="27"/>
      <c r="E55" s="36">
        <f>SUMIF('明细账（三栏）'!$A$4:$A$292,A55,'明细账（三栏）'!$F$4:$F$292)</f>
        <v>123313.01</v>
      </c>
      <c r="F55" s="36">
        <f>SUMIF('明细账（三栏）'!$A$4:$A$292,A55,'明细账（三栏）'!$G$4:$G$292)</f>
        <v>123313.01</v>
      </c>
      <c r="G55" s="36">
        <f t="shared" si="0"/>
        <v>0</v>
      </c>
      <c r="H55" s="36">
        <f t="shared" si="1"/>
        <v>0</v>
      </c>
    </row>
    <row r="56" spans="1:8" s="64" customFormat="1" ht="18" customHeight="1">
      <c r="A56" s="12" t="s">
        <v>298</v>
      </c>
      <c r="B56" s="11" t="s">
        <v>299</v>
      </c>
      <c r="C56" s="13"/>
      <c r="D56" s="27"/>
      <c r="E56" s="36">
        <f>SUMIF('明细账（三栏）'!$A$4:$A$292,A56,'明细账（三栏）'!$F$4:$F$292)</f>
        <v>2116210</v>
      </c>
      <c r="F56" s="36">
        <f>SUMIF('明细账（三栏）'!$A$4:$A$292,A56,'明细账（三栏）'!$G$4:$G$292)</f>
        <v>2116210</v>
      </c>
      <c r="G56" s="36">
        <f t="shared" si="0"/>
        <v>0</v>
      </c>
      <c r="H56" s="36">
        <f t="shared" si="1"/>
        <v>0</v>
      </c>
    </row>
    <row r="57" spans="1:8" s="64" customFormat="1" ht="18" customHeight="1">
      <c r="A57" s="12" t="s">
        <v>300</v>
      </c>
      <c r="B57" s="11" t="s">
        <v>1449</v>
      </c>
      <c r="C57" s="13"/>
      <c r="D57" s="27"/>
      <c r="E57" s="36">
        <f>SUMIF('明细账（三栏）'!$A$4:$A$292,A57,'明细账（三栏）'!$F$4:$F$292)</f>
        <v>58015.44</v>
      </c>
      <c r="F57" s="36">
        <f>SUMIF('明细账（三栏）'!$A$4:$A$292,A57,'明细账（三栏）'!$G$4:$G$292)</f>
        <v>58015.44</v>
      </c>
      <c r="G57" s="36">
        <f t="shared" si="0"/>
        <v>0</v>
      </c>
      <c r="H57" s="36">
        <f t="shared" si="1"/>
        <v>0</v>
      </c>
    </row>
    <row r="58" spans="1:8" s="64" customFormat="1" ht="18" customHeight="1">
      <c r="A58" s="12" t="s">
        <v>301</v>
      </c>
      <c r="B58" s="11" t="s">
        <v>302</v>
      </c>
      <c r="C58" s="13"/>
      <c r="D58" s="27"/>
      <c r="E58" s="36">
        <f>SUMIF('明细账（三栏）'!$A$4:$A$292,A58,'明细账（三栏）'!$F$4:$F$292)</f>
        <v>55145</v>
      </c>
      <c r="F58" s="36">
        <f>SUMIF('明细账（三栏）'!$A$4:$A$292,A58,'明细账（三栏）'!$G$4:$G$292)</f>
        <v>55145</v>
      </c>
      <c r="G58" s="36">
        <f t="shared" si="0"/>
        <v>0</v>
      </c>
      <c r="H58" s="36">
        <f t="shared" si="1"/>
        <v>0</v>
      </c>
    </row>
    <row r="59" spans="1:8" s="64" customFormat="1" ht="18" customHeight="1">
      <c r="A59" s="12" t="s">
        <v>303</v>
      </c>
      <c r="B59" s="11" t="s">
        <v>304</v>
      </c>
      <c r="C59" s="13"/>
      <c r="D59" s="27"/>
      <c r="E59" s="36">
        <f>'明细账（三栏）'!F234</f>
        <v>91170.62</v>
      </c>
      <c r="F59" s="36">
        <f>'明细账（三栏）'!G235+'明细账（三栏）'!G236-'明细账（三栏）'!F235</f>
        <v>91170.62</v>
      </c>
      <c r="G59" s="36">
        <f t="shared" si="0"/>
        <v>0</v>
      </c>
      <c r="H59" s="36">
        <f t="shared" si="1"/>
        <v>0</v>
      </c>
    </row>
    <row r="60" spans="1:8" s="64" customFormat="1" ht="18" customHeight="1">
      <c r="A60" s="12" t="s">
        <v>305</v>
      </c>
      <c r="B60" s="11" t="s">
        <v>306</v>
      </c>
      <c r="C60" s="13"/>
      <c r="D60" s="27"/>
      <c r="E60" s="36">
        <f>SUMIF('明细账（三栏）'!$A$4:$A$292,A60,'明细账（三栏）'!$F$4:$F$292)</f>
        <v>152597.56</v>
      </c>
      <c r="F60" s="36">
        <f>SUMIF('明细账（三栏）'!$A$4:$A$292,A60,'明细账（三栏）'!$G$4:$G$292)</f>
        <v>152597.56</v>
      </c>
      <c r="G60" s="36">
        <f t="shared" si="0"/>
        <v>0</v>
      </c>
      <c r="H60" s="36">
        <f t="shared" si="1"/>
        <v>0</v>
      </c>
    </row>
    <row r="61" spans="1:8" s="64" customFormat="1" ht="18" customHeight="1">
      <c r="A61" s="12" t="s">
        <v>307</v>
      </c>
      <c r="B61" s="11" t="s">
        <v>308</v>
      </c>
      <c r="C61" s="13"/>
      <c r="D61" s="27"/>
      <c r="E61" s="36">
        <f>SUMIF('明细账（三栏）'!$A$4:$A$292,A61,'明细账（三栏）'!$F$4:$F$292)</f>
        <v>1663442.57</v>
      </c>
      <c r="F61" s="36">
        <f>SUMIF('明细账（三栏）'!$A$4:$A$292,A61,'明细账（三栏）'!$G$4:$G$292)</f>
        <v>1663442.57</v>
      </c>
      <c r="G61" s="36">
        <f t="shared" si="0"/>
        <v>0</v>
      </c>
      <c r="H61" s="36">
        <f t="shared" si="1"/>
        <v>0</v>
      </c>
    </row>
    <row r="62" spans="1:8" s="64" customFormat="1" ht="18" customHeight="1">
      <c r="A62" s="12" t="s">
        <v>309</v>
      </c>
      <c r="B62" s="11" t="s">
        <v>310</v>
      </c>
      <c r="C62" s="13"/>
      <c r="D62" s="27"/>
      <c r="E62" s="36">
        <f>SUMIF('明细账（三栏）'!$A$4:$A$292,A62,'明细账（三栏）'!$F$4:$F$292)</f>
        <v>7238.88</v>
      </c>
      <c r="F62" s="36">
        <f>SUMIF('明细账（三栏）'!$A$4:$A$292,A62,'明细账（三栏）'!$G$4:$G$292)</f>
        <v>7238.88</v>
      </c>
      <c r="G62" s="36">
        <f t="shared" si="0"/>
        <v>0</v>
      </c>
      <c r="H62" s="36">
        <f t="shared" si="1"/>
        <v>0</v>
      </c>
    </row>
    <row r="63" spans="1:8" s="64" customFormat="1" ht="18" customHeight="1">
      <c r="A63" s="12" t="s">
        <v>311</v>
      </c>
      <c r="B63" s="11" t="s">
        <v>312</v>
      </c>
      <c r="C63" s="13"/>
      <c r="D63" s="27"/>
      <c r="E63" s="36">
        <f>SUMIF('明细账（三栏）'!$A$4:$A$292,A63,'明细账（三栏）'!$F$4:$F$292)</f>
        <v>11593.94</v>
      </c>
      <c r="F63" s="36">
        <f>SUMIF('明细账（三栏）'!$A$4:$A$292,A63,'明细账（三栏）'!$G$4:$G$292)</f>
        <v>11593.94</v>
      </c>
      <c r="G63" s="36">
        <f t="shared" si="0"/>
        <v>0</v>
      </c>
      <c r="H63" s="36">
        <f t="shared" si="1"/>
        <v>0</v>
      </c>
    </row>
    <row r="64" spans="1:8" s="64" customFormat="1" ht="18" customHeight="1">
      <c r="A64" s="12" t="s">
        <v>313</v>
      </c>
      <c r="B64" s="11" t="s">
        <v>314</v>
      </c>
      <c r="C64" s="13"/>
      <c r="D64" s="27"/>
      <c r="E64" s="36">
        <f>'明细账（三栏）'!F258+'明细账（三栏）'!F259+'明细账（三栏）'!F260+'明细账（三栏）'!F261-'明细账（三栏）'!G261+'明细账（三栏）'!F263</f>
        <v>14755.11</v>
      </c>
      <c r="F64" s="36">
        <f>'明细账（三栏）'!G257</f>
        <v>14755.11</v>
      </c>
      <c r="G64" s="36">
        <f t="shared" si="0"/>
        <v>0</v>
      </c>
      <c r="H64" s="36">
        <f t="shared" si="1"/>
        <v>0</v>
      </c>
    </row>
    <row r="65" spans="1:8" s="64" customFormat="1" ht="18" customHeight="1">
      <c r="A65" s="12" t="s">
        <v>315</v>
      </c>
      <c r="B65" s="11" t="s">
        <v>316</v>
      </c>
      <c r="C65" s="13"/>
      <c r="D65" s="27"/>
      <c r="E65" s="36">
        <f>SUM('明细账（三栏）'!F265:F274)-'明细账（三栏）'!G274</f>
        <v>201766.44</v>
      </c>
      <c r="F65" s="36">
        <f>'明细账（三栏）'!G264</f>
        <v>201766.44</v>
      </c>
      <c r="G65" s="36">
        <f t="shared" si="0"/>
        <v>0</v>
      </c>
      <c r="H65" s="36">
        <f t="shared" si="1"/>
        <v>0</v>
      </c>
    </row>
    <row r="66" spans="1:8" s="64" customFormat="1" ht="18" customHeight="1">
      <c r="A66" s="12" t="s">
        <v>317</v>
      </c>
      <c r="B66" s="11" t="s">
        <v>318</v>
      </c>
      <c r="C66" s="13"/>
      <c r="D66" s="27"/>
      <c r="E66" s="36">
        <f>SUM('明细账（三栏）'!F276:F280)-'明细账（三栏）'!G279</f>
        <v>12376.9</v>
      </c>
      <c r="F66" s="36">
        <f>'明细账（三栏）'!G275</f>
        <v>12376.9</v>
      </c>
      <c r="G66" s="36">
        <f t="shared" si="0"/>
        <v>0</v>
      </c>
      <c r="H66" s="36">
        <f t="shared" si="1"/>
        <v>0</v>
      </c>
    </row>
    <row r="67" spans="1:8" s="64" customFormat="1" ht="18" customHeight="1">
      <c r="A67" s="12" t="s">
        <v>319</v>
      </c>
      <c r="B67" s="11" t="s">
        <v>320</v>
      </c>
      <c r="C67" s="13"/>
      <c r="D67" s="27"/>
      <c r="E67" s="36">
        <f>SUMIF('明细账（三栏）'!$A$4:$A$292,A67,'明细账（三栏）'!$F$4:$F$292)</f>
        <v>51001.36</v>
      </c>
      <c r="F67" s="36">
        <f>SUMIF('明细账（三栏）'!$A$4:$A$292,A67,'明细账（三栏）'!$G$4:$G$292)</f>
        <v>51001.36</v>
      </c>
      <c r="G67" s="36">
        <f t="shared" si="0"/>
        <v>0</v>
      </c>
      <c r="H67" s="36">
        <f t="shared" si="1"/>
        <v>0</v>
      </c>
    </row>
    <row r="68" spans="1:8" s="64" customFormat="1" ht="18" customHeight="1">
      <c r="A68" s="12" t="s">
        <v>321</v>
      </c>
      <c r="B68" s="11" t="s">
        <v>322</v>
      </c>
      <c r="C68" s="13"/>
      <c r="D68" s="27"/>
      <c r="E68" s="36">
        <f>SUMIF('明细账（三栏）'!$A$4:$A$292,A68,'明细账（三栏）'!$F$4:$F$292)</f>
        <v>148527</v>
      </c>
      <c r="F68" s="36">
        <f>SUMIF('明细账（三栏）'!$A$4:$A$292,A68,'明细账（三栏）'!$G$4:$G$292)</f>
        <v>148527</v>
      </c>
      <c r="G68" s="36">
        <f t="shared" si="0"/>
        <v>0</v>
      </c>
      <c r="H68" s="36">
        <f t="shared" si="1"/>
        <v>0</v>
      </c>
    </row>
    <row r="69" spans="1:8" s="64" customFormat="1" ht="18" customHeight="1">
      <c r="A69" s="12" t="s">
        <v>323</v>
      </c>
      <c r="B69" s="11" t="s">
        <v>324</v>
      </c>
      <c r="C69" s="13"/>
      <c r="D69" s="27"/>
      <c r="E69" s="36">
        <f>SUMIF('明细账（三栏）'!$A$4:$A$292,A69,'明细账（三栏）'!$F$4:$F$292)</f>
        <v>90609.11</v>
      </c>
      <c r="F69" s="36">
        <f>SUMIF('明细账（三栏）'!$A$4:$A$292,A69,'明细账（三栏）'!$G$4:$G$292)</f>
        <v>90609.11</v>
      </c>
      <c r="G69" s="36">
        <f t="shared" ref="G69:G70" si="2">IF(C69+E69-D69-F69&gt;0,C69+E69-D69-F69,0)</f>
        <v>0</v>
      </c>
      <c r="H69" s="36">
        <f t="shared" ref="H69:H70" si="3">IF(C69+E69-D69-F69&gt;0,0,ABS(C69+E69-D69-F69))</f>
        <v>0</v>
      </c>
    </row>
    <row r="70" spans="1:8" s="64" customFormat="1" ht="18" customHeight="1">
      <c r="A70" s="12" t="s">
        <v>325</v>
      </c>
      <c r="B70" s="11" t="s">
        <v>326</v>
      </c>
      <c r="C70" s="13"/>
      <c r="D70" s="27"/>
      <c r="E70" s="36">
        <f>SUMIF('明细账（三栏）'!$A$4:$A$292,A70,'明细账（三栏）'!$F$4:$F$292)</f>
        <v>2200</v>
      </c>
      <c r="F70" s="36">
        <f>SUMIF('明细账（三栏）'!$A$4:$A$292,A70,'明细账（三栏）'!$G$4:$G$292)</f>
        <v>2200</v>
      </c>
      <c r="G70" s="36">
        <f t="shared" si="2"/>
        <v>0</v>
      </c>
      <c r="H70" s="36">
        <f t="shared" si="3"/>
        <v>0</v>
      </c>
    </row>
    <row r="71" spans="1:8" ht="21.75" customHeight="1">
      <c r="C71" s="65">
        <f t="shared" ref="C71:H71" si="4">SUM(C4:C70)</f>
        <v>21811822.529999997</v>
      </c>
      <c r="D71" s="65">
        <f t="shared" si="4"/>
        <v>21811822.530000001</v>
      </c>
      <c r="E71" s="65">
        <f t="shared" si="4"/>
        <v>36328509.199999988</v>
      </c>
      <c r="F71" s="65">
        <f t="shared" si="4"/>
        <v>36328509.199999996</v>
      </c>
      <c r="G71" s="65">
        <f t="shared" si="4"/>
        <v>30230027.759999998</v>
      </c>
      <c r="H71" s="65">
        <f t="shared" si="4"/>
        <v>30230027.759999998</v>
      </c>
    </row>
    <row r="72" spans="1:8">
      <c r="E72">
        <v>36337849.049999997</v>
      </c>
      <c r="F72">
        <v>36337849.050000004</v>
      </c>
    </row>
    <row r="73" spans="1:8">
      <c r="E73" s="29">
        <f>E71-E72</f>
        <v>-9339.8500000089407</v>
      </c>
      <c r="F73" s="29">
        <f>F71-F72</f>
        <v>-9339.8500000089407</v>
      </c>
      <c r="G73" s="29"/>
    </row>
  </sheetData>
  <mergeCells count="6">
    <mergeCell ref="A1:H1"/>
    <mergeCell ref="A2:A3"/>
    <mergeCell ref="B2:B3"/>
    <mergeCell ref="C2:D2"/>
    <mergeCell ref="E2:F2"/>
    <mergeCell ref="G2:H2"/>
  </mergeCells>
  <phoneticPr fontId="1" type="noConversion"/>
  <pageMargins left="0.7" right="0.7" top="0.75" bottom="0.75" header="0.3" footer="0.3"/>
  <ignoredErrors>
    <ignoredError sqref="E59:F59 E64:F6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D3" sqref="D3"/>
    </sheetView>
  </sheetViews>
  <sheetFormatPr defaultRowHeight="13.5"/>
  <cols>
    <col min="1" max="1" width="25" bestFit="1" customWidth="1"/>
    <col min="2" max="3" width="18.25" bestFit="1" customWidth="1"/>
    <col min="4" max="4" width="48" bestFit="1" customWidth="1"/>
    <col min="5" max="5" width="19.5" bestFit="1" customWidth="1"/>
    <col min="6" max="6" width="18.25" bestFit="1" customWidth="1"/>
  </cols>
  <sheetData>
    <row r="1" spans="1:6" ht="27.75" customHeight="1">
      <c r="A1" s="98" t="s">
        <v>1494</v>
      </c>
      <c r="B1" s="98"/>
      <c r="C1" s="98"/>
      <c r="D1" s="98"/>
      <c r="E1" s="98"/>
      <c r="F1" s="98"/>
    </row>
    <row r="2" spans="1:6" s="54" customFormat="1" ht="18.75">
      <c r="A2" s="56"/>
      <c r="B2" s="56"/>
      <c r="C2" s="56"/>
      <c r="D2" s="56"/>
      <c r="E2" s="99" t="s">
        <v>1488</v>
      </c>
      <c r="F2" s="99"/>
    </row>
    <row r="3" spans="1:6" s="54" customFormat="1" ht="18.75">
      <c r="A3" s="101" t="s">
        <v>1493</v>
      </c>
      <c r="B3" s="101"/>
      <c r="C3" s="101"/>
      <c r="D3" s="57">
        <v>40908</v>
      </c>
      <c r="E3" s="100" t="s">
        <v>1455</v>
      </c>
      <c r="F3" s="100"/>
    </row>
    <row r="4" spans="1:6" s="54" customFormat="1" ht="18.75">
      <c r="A4" s="72" t="s">
        <v>1489</v>
      </c>
      <c r="B4" s="52" t="s">
        <v>1490</v>
      </c>
      <c r="C4" s="52" t="s">
        <v>1491</v>
      </c>
      <c r="D4" s="72" t="s">
        <v>1492</v>
      </c>
      <c r="E4" s="52" t="s">
        <v>1490</v>
      </c>
      <c r="F4" s="52" t="s">
        <v>1491</v>
      </c>
    </row>
    <row r="5" spans="1:6" s="54" customFormat="1" ht="18" customHeight="1">
      <c r="A5" s="44" t="s">
        <v>1450</v>
      </c>
      <c r="B5" s="53"/>
      <c r="C5" s="53"/>
      <c r="D5" s="44" t="s">
        <v>1451</v>
      </c>
      <c r="E5" s="53"/>
      <c r="F5" s="53"/>
    </row>
    <row r="6" spans="1:6" s="3" customFormat="1" ht="18" customHeight="1">
      <c r="A6" s="45" t="s">
        <v>1510</v>
      </c>
      <c r="B6" s="53">
        <f>期初余额!C3+期初余额!C4+期初余额!C9</f>
        <v>474957.3</v>
      </c>
      <c r="C6" s="53">
        <f>总账!G4+总账!G5+总账!G6</f>
        <v>10167574.75</v>
      </c>
      <c r="D6" s="45" t="s">
        <v>1498</v>
      </c>
      <c r="E6" s="53">
        <f>期初余额!D181</f>
        <v>500000</v>
      </c>
      <c r="F6" s="53">
        <f>总账!H37</f>
        <v>2000000</v>
      </c>
    </row>
    <row r="7" spans="1:6" s="3" customFormat="1" ht="18" customHeight="1">
      <c r="A7" s="45" t="s">
        <v>1511</v>
      </c>
      <c r="B7" s="53">
        <f>期初余额!C13</f>
        <v>998999.35</v>
      </c>
      <c r="C7" s="53">
        <f>总账!G7</f>
        <v>176950.06999999995</v>
      </c>
      <c r="D7" s="45" t="s">
        <v>1499</v>
      </c>
      <c r="E7" s="53">
        <v>0</v>
      </c>
      <c r="F7" s="53">
        <v>0</v>
      </c>
    </row>
    <row r="8" spans="1:6" s="3" customFormat="1" ht="18" customHeight="1">
      <c r="A8" s="45" t="s">
        <v>1512</v>
      </c>
      <c r="B8" s="53">
        <f>期初余额!C20</f>
        <v>74000</v>
      </c>
      <c r="C8" s="53">
        <f>总账!G8</f>
        <v>0</v>
      </c>
      <c r="D8" s="45" t="s">
        <v>1500</v>
      </c>
      <c r="E8" s="53">
        <f>期初余额!D184</f>
        <v>89084.67</v>
      </c>
      <c r="F8" s="53">
        <f>总账!H38</f>
        <v>207320</v>
      </c>
    </row>
    <row r="9" spans="1:6" s="3" customFormat="1" ht="18" customHeight="1">
      <c r="A9" s="45" t="s">
        <v>1513</v>
      </c>
      <c r="B9" s="53">
        <f>期初余额!C23-期初余额!D53</f>
        <v>2167800.89</v>
      </c>
      <c r="C9" s="53">
        <f>总账!G9-43684.96</f>
        <v>2140543.04</v>
      </c>
      <c r="D9" s="45" t="s">
        <v>1501</v>
      </c>
      <c r="E9" s="53">
        <f>期初余额!D187</f>
        <v>479800.32000000001</v>
      </c>
      <c r="F9" s="53">
        <f>总账!H39</f>
        <v>600895.32000000007</v>
      </c>
    </row>
    <row r="10" spans="1:6" s="3" customFormat="1" ht="18" customHeight="1">
      <c r="A10" s="45" t="s">
        <v>1514</v>
      </c>
      <c r="B10" s="53">
        <f>期初余额!C34</f>
        <v>12800</v>
      </c>
      <c r="C10" s="53">
        <f>总账!G10-632</f>
        <v>30968</v>
      </c>
      <c r="D10" s="45" t="s">
        <v>1502</v>
      </c>
      <c r="E10" s="53">
        <f>期初余额!D196</f>
        <v>547000</v>
      </c>
      <c r="F10" s="53">
        <f>总账!H40</f>
        <v>140000</v>
      </c>
    </row>
    <row r="11" spans="1:6" s="3" customFormat="1" ht="18" customHeight="1">
      <c r="A11" s="45" t="s">
        <v>1515</v>
      </c>
      <c r="B11" s="53">
        <f>期初余额!C41</f>
        <v>0</v>
      </c>
      <c r="C11" s="53">
        <f>总账!G12</f>
        <v>0</v>
      </c>
      <c r="D11" s="45" t="s">
        <v>1503</v>
      </c>
      <c r="E11" s="53">
        <f>期初余额!D200</f>
        <v>119942.39999999999</v>
      </c>
      <c r="F11" s="53">
        <f>总账!H41</f>
        <v>388944.8</v>
      </c>
    </row>
    <row r="12" spans="1:6" s="3" customFormat="1" ht="18" customHeight="1">
      <c r="A12" s="45" t="s">
        <v>1516</v>
      </c>
      <c r="B12" s="53">
        <f>期初余额!C38</f>
        <v>0</v>
      </c>
      <c r="C12" s="53">
        <f>总账!G11</f>
        <v>0</v>
      </c>
      <c r="D12" s="45" t="s">
        <v>1504</v>
      </c>
      <c r="E12" s="53">
        <f>期初余额!D207</f>
        <v>371797.82</v>
      </c>
      <c r="F12" s="53">
        <f>总账!H42</f>
        <v>201804.11999999982</v>
      </c>
    </row>
    <row r="13" spans="1:6" s="3" customFormat="1" ht="18" customHeight="1">
      <c r="A13" s="45" t="s">
        <v>1517</v>
      </c>
      <c r="B13" s="53">
        <f>期初余额!C43</f>
        <v>50000</v>
      </c>
      <c r="C13" s="53">
        <f>总账!G13-2684.4</f>
        <v>131535.70000000001</v>
      </c>
      <c r="D13" s="45" t="s">
        <v>1505</v>
      </c>
      <c r="E13" s="53">
        <f>0</f>
        <v>0</v>
      </c>
      <c r="F13" s="53">
        <f>总账!H43</f>
        <v>18000</v>
      </c>
    </row>
    <row r="14" spans="1:6" s="3" customFormat="1" ht="18" customHeight="1">
      <c r="A14" s="45" t="s">
        <v>1518</v>
      </c>
      <c r="B14" s="53">
        <f>期初余额!C57+期初余额!C66+期初余额!C80+期初余额!C95+期初余额!C102+期初余额!C100+期初余额!C105+期初余额!C254</f>
        <v>2619371.44</v>
      </c>
      <c r="C14" s="53">
        <f>总账!G15+总账!G16-总账!H17+总账!G18+总账!G19+总账!G20+总账!G21-总账!H22+总账!G54</f>
        <v>3535043.9099999997</v>
      </c>
      <c r="D14" s="45" t="s">
        <v>1506</v>
      </c>
      <c r="E14" s="53">
        <v>0</v>
      </c>
      <c r="F14" s="53">
        <f>总账!H44</f>
        <v>800000</v>
      </c>
    </row>
    <row r="15" spans="1:6" s="3" customFormat="1" ht="18" customHeight="1">
      <c r="A15" s="45" t="s">
        <v>1519</v>
      </c>
      <c r="B15" s="53">
        <v>0</v>
      </c>
      <c r="C15" s="53">
        <v>0</v>
      </c>
      <c r="D15" s="45" t="s">
        <v>1507</v>
      </c>
      <c r="E15" s="53">
        <f>期初余额!D229</f>
        <v>380000</v>
      </c>
      <c r="F15" s="53">
        <f>总账!H45</f>
        <v>96040.33</v>
      </c>
    </row>
    <row r="16" spans="1:6" s="3" customFormat="1" ht="18" customHeight="1">
      <c r="A16" s="45" t="s">
        <v>1520</v>
      </c>
      <c r="B16" s="53">
        <v>0</v>
      </c>
      <c r="C16" s="53">
        <v>0</v>
      </c>
      <c r="D16" s="45" t="s">
        <v>1508</v>
      </c>
      <c r="E16" s="53">
        <v>0</v>
      </c>
      <c r="F16" s="53">
        <v>0</v>
      </c>
    </row>
    <row r="17" spans="1:6" ht="18" customHeight="1">
      <c r="A17" s="44" t="s">
        <v>1487</v>
      </c>
      <c r="B17" s="63">
        <f>SUM(B6:B16)</f>
        <v>6397928.9800000004</v>
      </c>
      <c r="C17" s="63">
        <f>SUM(C6:C16)</f>
        <v>16182615.469999999</v>
      </c>
      <c r="D17" s="45" t="s">
        <v>1509</v>
      </c>
      <c r="E17" s="53">
        <v>0</v>
      </c>
      <c r="F17" s="53">
        <v>0</v>
      </c>
    </row>
    <row r="18" spans="1:6" ht="18" customHeight="1">
      <c r="A18" s="44" t="s">
        <v>1478</v>
      </c>
      <c r="B18" s="53">
        <v>0</v>
      </c>
      <c r="C18" s="53"/>
      <c r="D18" s="44" t="s">
        <v>1480</v>
      </c>
      <c r="E18" s="63">
        <f>SUM(E6:E17)</f>
        <v>2487625.21</v>
      </c>
      <c r="F18" s="63">
        <f>SUM(F6:F17)</f>
        <v>4453004.57</v>
      </c>
    </row>
    <row r="19" spans="1:6" ht="18" customHeight="1">
      <c r="A19" s="45" t="s">
        <v>1521</v>
      </c>
      <c r="B19" s="53">
        <v>0</v>
      </c>
      <c r="C19" s="53">
        <f>总账!G24</f>
        <v>200000</v>
      </c>
      <c r="D19" s="44" t="s">
        <v>1479</v>
      </c>
      <c r="E19" s="53"/>
      <c r="F19" s="53"/>
    </row>
    <row r="20" spans="1:6" ht="18" customHeight="1">
      <c r="A20" s="45" t="s">
        <v>1522</v>
      </c>
      <c r="B20" s="53">
        <v>0</v>
      </c>
      <c r="C20" s="53">
        <f>总账!G23</f>
        <v>200000</v>
      </c>
      <c r="D20" s="45" t="s">
        <v>1538</v>
      </c>
      <c r="E20" s="53">
        <f>期初余额!D232</f>
        <v>1000000</v>
      </c>
      <c r="F20" s="53">
        <f>总账!H46</f>
        <v>1500000</v>
      </c>
    </row>
    <row r="21" spans="1:6" ht="18" customHeight="1">
      <c r="A21" s="45" t="s">
        <v>1523</v>
      </c>
      <c r="B21" s="53">
        <v>0</v>
      </c>
      <c r="C21" s="53">
        <v>0</v>
      </c>
      <c r="D21" s="45" t="s">
        <v>1539</v>
      </c>
      <c r="E21" s="53">
        <v>0</v>
      </c>
      <c r="F21" s="53">
        <f>总账!H47</f>
        <v>4990000</v>
      </c>
    </row>
    <row r="22" spans="1:6" ht="18" customHeight="1">
      <c r="A22" s="45" t="s">
        <v>1524</v>
      </c>
      <c r="B22" s="53">
        <f>期初余额!C124</f>
        <v>1250000</v>
      </c>
      <c r="C22" s="53">
        <f>总账!G25</f>
        <v>3553176</v>
      </c>
      <c r="D22" s="45" t="s">
        <v>1540</v>
      </c>
      <c r="E22" s="53">
        <v>0</v>
      </c>
      <c r="F22" s="53">
        <f>总账!H48</f>
        <v>0</v>
      </c>
    </row>
    <row r="23" spans="1:6" ht="18" customHeight="1">
      <c r="A23" s="45" t="s">
        <v>1525</v>
      </c>
      <c r="B23" s="53">
        <v>0</v>
      </c>
      <c r="C23" s="53">
        <v>0</v>
      </c>
      <c r="D23" s="45" t="s">
        <v>1541</v>
      </c>
      <c r="E23" s="53">
        <v>0</v>
      </c>
      <c r="F23" s="53">
        <v>0</v>
      </c>
    </row>
    <row r="24" spans="1:6" ht="18" customHeight="1">
      <c r="A24" s="45" t="s">
        <v>1526</v>
      </c>
      <c r="B24" s="53">
        <f>期初余额!C129-期初余额!D145</f>
        <v>8093146</v>
      </c>
      <c r="C24" s="53">
        <f>总账!G26-总账!H27-总账!H28</f>
        <v>8592354.2799999993</v>
      </c>
      <c r="D24" s="45" t="s">
        <v>1542</v>
      </c>
      <c r="E24" s="53">
        <v>0</v>
      </c>
      <c r="F24" s="53">
        <v>0</v>
      </c>
    </row>
    <row r="25" spans="1:6" ht="18" customHeight="1">
      <c r="A25" s="45" t="s">
        <v>1527</v>
      </c>
      <c r="B25" s="53">
        <v>0</v>
      </c>
      <c r="C25" s="53">
        <f>总账!G29</f>
        <v>0</v>
      </c>
      <c r="D25" s="45" t="s">
        <v>1543</v>
      </c>
      <c r="E25" s="53">
        <v>0</v>
      </c>
      <c r="F25" s="53">
        <v>0</v>
      </c>
    </row>
    <row r="26" spans="1:6" ht="18" customHeight="1">
      <c r="A26" s="45" t="s">
        <v>1528</v>
      </c>
      <c r="B26" s="53">
        <v>0</v>
      </c>
      <c r="C26" s="53">
        <f>总账!G30</f>
        <v>10000</v>
      </c>
      <c r="D26" s="45" t="s">
        <v>1544</v>
      </c>
      <c r="E26" s="53">
        <v>0</v>
      </c>
      <c r="F26" s="53">
        <v>0</v>
      </c>
    </row>
    <row r="27" spans="1:6" ht="18" customHeight="1">
      <c r="A27" s="45" t="s">
        <v>1529</v>
      </c>
      <c r="B27" s="53">
        <v>0</v>
      </c>
      <c r="C27" s="53">
        <f>总账!G31</f>
        <v>0</v>
      </c>
      <c r="D27" s="55" t="s">
        <v>1481</v>
      </c>
      <c r="E27" s="63">
        <f>SUM(E20:E26)</f>
        <v>1000000</v>
      </c>
      <c r="F27" s="63">
        <f>SUM(F20:F26)</f>
        <v>6490000</v>
      </c>
    </row>
    <row r="28" spans="1:6" ht="18" customHeight="1">
      <c r="A28" s="45" t="s">
        <v>1530</v>
      </c>
      <c r="B28" s="53">
        <v>0</v>
      </c>
      <c r="C28" s="53">
        <v>0</v>
      </c>
      <c r="D28" s="55" t="s">
        <v>1482</v>
      </c>
      <c r="E28" s="63">
        <f>E18+E27</f>
        <v>3487625.21</v>
      </c>
      <c r="F28" s="63">
        <f>F18+F27</f>
        <v>10943004.57</v>
      </c>
    </row>
    <row r="29" spans="1:6" ht="18" customHeight="1">
      <c r="A29" s="45" t="s">
        <v>1531</v>
      </c>
      <c r="B29" s="53">
        <v>0</v>
      </c>
      <c r="C29" s="53">
        <v>0</v>
      </c>
      <c r="D29" s="55" t="s">
        <v>1452</v>
      </c>
      <c r="E29" s="53"/>
      <c r="F29" s="53"/>
    </row>
    <row r="30" spans="1:6" ht="18" customHeight="1">
      <c r="A30" s="45" t="s">
        <v>1532</v>
      </c>
      <c r="B30" s="53">
        <f>期初余额!C170</f>
        <v>160000</v>
      </c>
      <c r="C30" s="53">
        <f>总账!G32-总账!H33-总账!H34</f>
        <v>149952.79999999999</v>
      </c>
      <c r="D30" s="45" t="s">
        <v>1545</v>
      </c>
      <c r="E30" s="53">
        <f>期初余额!D239</f>
        <v>10000000</v>
      </c>
      <c r="F30" s="53">
        <f>总账!H49</f>
        <v>10000000</v>
      </c>
    </row>
    <row r="31" spans="1:6" ht="18" customHeight="1">
      <c r="A31" s="45" t="s">
        <v>1533</v>
      </c>
      <c r="B31" s="53">
        <v>0</v>
      </c>
      <c r="C31" s="53">
        <v>0</v>
      </c>
      <c r="D31" s="45" t="s">
        <v>1546</v>
      </c>
      <c r="E31" s="53">
        <f>期初余额!D242</f>
        <v>2164721.9</v>
      </c>
      <c r="F31" s="53">
        <f>总账!H50</f>
        <v>2194714.86</v>
      </c>
    </row>
    <row r="32" spans="1:6" ht="18" customHeight="1">
      <c r="A32" s="45" t="s">
        <v>1534</v>
      </c>
      <c r="B32" s="53">
        <v>0</v>
      </c>
      <c r="C32" s="53">
        <v>0</v>
      </c>
      <c r="D32" s="45" t="s">
        <v>1547</v>
      </c>
      <c r="E32" s="53">
        <v>0</v>
      </c>
      <c r="F32" s="53">
        <v>0</v>
      </c>
    </row>
    <row r="33" spans="1:6" ht="18" customHeight="1">
      <c r="A33" s="45" t="s">
        <v>1535</v>
      </c>
      <c r="B33" s="53">
        <f>期初余额!C177</f>
        <v>32060</v>
      </c>
      <c r="C33" s="53">
        <f>总账!G35</f>
        <v>7230</v>
      </c>
      <c r="D33" s="45" t="s">
        <v>1548</v>
      </c>
      <c r="E33" s="53">
        <f>期初余额!D245</f>
        <v>171337.9</v>
      </c>
      <c r="F33" s="53">
        <f>总账!H51</f>
        <v>982484.82000000007</v>
      </c>
    </row>
    <row r="34" spans="1:6" ht="18" customHeight="1">
      <c r="A34" s="45" t="s">
        <v>1536</v>
      </c>
      <c r="B34" s="53">
        <v>0</v>
      </c>
      <c r="C34" s="53">
        <v>0</v>
      </c>
      <c r="D34" s="45" t="s">
        <v>1549</v>
      </c>
      <c r="E34" s="53">
        <f>期初余额!D249</f>
        <v>109449.97</v>
      </c>
      <c r="F34" s="53">
        <f>总账!H53</f>
        <v>4775124.2999999989</v>
      </c>
    </row>
    <row r="35" spans="1:6" ht="18" customHeight="1">
      <c r="A35" s="45" t="s">
        <v>1537</v>
      </c>
      <c r="B35" s="53">
        <v>0</v>
      </c>
      <c r="C35" s="53">
        <f>总账!G36</f>
        <v>0</v>
      </c>
      <c r="D35" s="44" t="s">
        <v>1483</v>
      </c>
      <c r="E35" s="63">
        <f>E30+E31-E32+E33+E34</f>
        <v>12445509.770000001</v>
      </c>
      <c r="F35" s="63">
        <f>F30+F31-F32+F33+F34</f>
        <v>17952323.979999997</v>
      </c>
    </row>
    <row r="36" spans="1:6" ht="18.75">
      <c r="A36" s="44" t="s">
        <v>1485</v>
      </c>
      <c r="B36" s="63">
        <f>SUM(B19:B35)</f>
        <v>9535206</v>
      </c>
      <c r="C36" s="63">
        <f>SUM(C19:C35)</f>
        <v>12712713.08</v>
      </c>
      <c r="D36" s="38"/>
      <c r="E36" s="53"/>
      <c r="F36" s="53"/>
    </row>
    <row r="37" spans="1:6" ht="18.75">
      <c r="A37" s="44" t="s">
        <v>1486</v>
      </c>
      <c r="B37" s="62">
        <f>B17+B36</f>
        <v>15933134.98</v>
      </c>
      <c r="C37" s="62">
        <f>C17+C36</f>
        <v>28895328.549999997</v>
      </c>
      <c r="D37" s="44" t="s">
        <v>1484</v>
      </c>
      <c r="E37" s="62">
        <f>E28+E35</f>
        <v>15933134.98</v>
      </c>
      <c r="F37" s="62">
        <f>F28+F35</f>
        <v>28895328.549999997</v>
      </c>
    </row>
    <row r="38" spans="1:6" ht="21.75" customHeight="1">
      <c r="A38" s="97" t="s">
        <v>1495</v>
      </c>
      <c r="B38" s="97"/>
      <c r="C38" s="97"/>
      <c r="D38" s="97"/>
      <c r="E38" s="97"/>
      <c r="F38" s="97"/>
    </row>
    <row r="39" spans="1:6">
      <c r="D39" s="29"/>
      <c r="F39" s="29"/>
    </row>
    <row r="40" spans="1:6">
      <c r="D40" s="29"/>
    </row>
    <row r="41" spans="1:6">
      <c r="C41" s="29"/>
      <c r="F41" s="29"/>
    </row>
  </sheetData>
  <mergeCells count="5">
    <mergeCell ref="A38:F38"/>
    <mergeCell ref="A1:F1"/>
    <mergeCell ref="E2:F2"/>
    <mergeCell ref="E3:F3"/>
    <mergeCell ref="A3:C3"/>
  </mergeCells>
  <phoneticPr fontId="1" type="noConversion"/>
  <pageMargins left="0.7" right="0.7" top="0.75" bottom="0.75" header="0.3" footer="0.3"/>
  <pageSetup paperSize="12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使用说明</vt:lpstr>
      <vt:lpstr>会计科目</vt:lpstr>
      <vt:lpstr>期初余额</vt:lpstr>
      <vt:lpstr>损益类账户1至11月累计发生额</vt:lpstr>
      <vt:lpstr>记账凭证</vt:lpstr>
      <vt:lpstr>明细账（三栏）</vt:lpstr>
      <vt:lpstr>总账</vt:lpstr>
      <vt:lpstr>试算平衡表</vt:lpstr>
      <vt:lpstr>资产负债表</vt:lpstr>
      <vt:lpstr>2011年11月份年利润表</vt:lpstr>
      <vt:lpstr>损益类账户1至12月累计发生额</vt:lpstr>
      <vt:lpstr>2011年利润表</vt:lpstr>
      <vt:lpstr>现金流量表</vt:lpstr>
      <vt:lpstr>明细账（三栏）原版</vt:lpstr>
      <vt:lpstr>修改之处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2016-08-22T14:41:55Z</dcterms:modified>
</cp:coreProperties>
</file>